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601" activeTab="0"/>
  </bookViews>
  <sheets>
    <sheet name="TS" sheetId="1" r:id="rId1"/>
    <sheet name="TJ" sheetId="2" r:id="rId2"/>
    <sheet name="TM" sheetId="3" r:id="rId3"/>
    <sheet name="TD" sheetId="4" r:id="rId4"/>
    <sheet name="TN" sheetId="5" r:id="rId5"/>
    <sheet name="Stałe" sheetId="6" r:id="rId6"/>
  </sheets>
  <definedNames>
    <definedName name="_xlnm.Print_Area" localSheetId="3">'TD'!$B$1:$M$29</definedName>
    <definedName name="_xlnm.Print_Area" localSheetId="1">'TJ'!$B$1:$R$5</definedName>
    <definedName name="_xlnm.Print_Area" localSheetId="0">'TS'!$A$1:$R$14</definedName>
    <definedName name="TDE1">'Stałe'!$H$2</definedName>
    <definedName name="TDE2">'Stałe'!$H$3</definedName>
    <definedName name="TDE3">'Stałe'!$H$4</definedName>
    <definedName name="TDE4">'Stałe'!$H$5</definedName>
    <definedName name="TDE5">'Stałe'!$H$6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<sst xmlns="http://schemas.openxmlformats.org/spreadsheetml/2006/main" count="295" uniqueCount="114">
  <si>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</si>
  <si>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</si>
  <si>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</si>
  <si>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</si>
  <si>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</si>
  <si>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</si>
  <si>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</si>
  <si>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</si>
  <si>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</si>
  <si>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</si>
  <si>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</si>
  <si>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</si>
  <si>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</si>
  <si>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</si>
  <si>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</si>
  <si>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</si>
  <si>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</si>
  <si>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</si>
  <si>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</si>
  <si>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</si>
  <si>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</si>
  <si>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</si>
  <si>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</si>
  <si>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</si>
  <si>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</si>
  <si>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t>TN</t>
  </si>
  <si>
    <t>KTK "Łapiguz" Siedlęcin</t>
  </si>
  <si>
    <t>MKKT Bogatynia (Opolno)</t>
  </si>
  <si>
    <t>"Orientop" Wrocław</t>
  </si>
  <si>
    <t>Rostankowski Dawid
Phan Leszek</t>
  </si>
  <si>
    <t>PTTK Strzelin (SKT Wawrzyszów)</t>
  </si>
  <si>
    <t>Chudzik Jarosław
Olechowski Oskar</t>
  </si>
  <si>
    <t>Karmelita Dawid</t>
  </si>
  <si>
    <t>"Niutek" Lwówek Śląski</t>
  </si>
  <si>
    <t>"Wiking" Szczecin</t>
  </si>
  <si>
    <t>Phan Leszek
Rostankowski Dawid</t>
  </si>
  <si>
    <t>Desput Marcin
Desput Krzysztof</t>
  </si>
  <si>
    <t>x</t>
  </si>
  <si>
    <t>Andrzejewski Michał
Wojciechowski Dawid</t>
  </si>
  <si>
    <t>"Plessino" Pszczyna</t>
  </si>
  <si>
    <t>Skoczyński Kuba
Skoczyński Arek</t>
  </si>
  <si>
    <t>Orientop Wrocław</t>
  </si>
  <si>
    <t>Pawłowicz Adam
Pawłowicz Maciej</t>
  </si>
  <si>
    <t>Brzuchalska Patrycja
Solenta Michał</t>
  </si>
  <si>
    <t>"Wiking" Szczecin
MKKT Bogatynia</t>
  </si>
  <si>
    <t>Mazan Bartłomiej
Solenta Angelika</t>
  </si>
  <si>
    <t>Bolków</t>
  </si>
  <si>
    <t>MKKT Bogatynia (PG2)</t>
  </si>
  <si>
    <t>SP Szczodre</t>
  </si>
  <si>
    <t>"Orientop" Rzeszów
PTTK Strzelin</t>
  </si>
  <si>
    <t>J. Góra / Wrocław</t>
  </si>
  <si>
    <t>PTSM Lubań</t>
  </si>
  <si>
    <t xml:space="preserve">Zachara Maciej
Trocha Roman </t>
  </si>
  <si>
    <t>Ruta Piotr
Chronowski Paweł</t>
  </si>
  <si>
    <t>Ściga Jakub
Drosik Przemysław</t>
  </si>
  <si>
    <t>Traczyk Wojciech
Szczerba Sebastian</t>
  </si>
  <si>
    <t>MKKT Bogatynia (PG1)</t>
  </si>
  <si>
    <t>MKKT Bogatynia (PSP Nr 1)</t>
  </si>
  <si>
    <t>Mirowski Dominik</t>
  </si>
  <si>
    <t>Głód Janusz</t>
  </si>
  <si>
    <t>Wójcik Ela
Andreasik Grzegorz</t>
  </si>
  <si>
    <t>Skoczyński Adam</t>
  </si>
  <si>
    <t>Desput Janusz
Drewniak Wiesław</t>
  </si>
  <si>
    <t>KTK "Łapiguz" Siedlęcin
Bolków</t>
  </si>
  <si>
    <t>Sławiński Tadeusz
Zapotoczny Arkadiusz</t>
  </si>
  <si>
    <t>Szałaj Przemysław
Szymański Łukasz</t>
  </si>
  <si>
    <t>PTTK Strzelin (SKKT Wawrzyszów)</t>
  </si>
  <si>
    <t>Szałaj Rafał
Lejczak Dawid</t>
  </si>
  <si>
    <t>Jagiełka Wojciech
Szyndrowski Daniel</t>
  </si>
  <si>
    <t>Swatek Jakub
Martyniuk Kacper</t>
  </si>
  <si>
    <t>Wolański Krzysztof
Duda Maciej</t>
  </si>
  <si>
    <t>Zawistowska Dominika
Rogowska Anna</t>
  </si>
  <si>
    <t>Szymańska Katarzyna
Mania Marta</t>
  </si>
  <si>
    <t>Lewandowska Agata
Pilip Paulina
Węglarz Ala</t>
  </si>
  <si>
    <t>Kulik Dominika
Lewandowska Ola</t>
  </si>
  <si>
    <t>Lipowicz Małgorzata
Samsel Bartosz</t>
  </si>
  <si>
    <t>Olewniczak Piotr
Wałach Karol</t>
  </si>
  <si>
    <t>Błażejewicz Aleksandra
Bremensztul Magdalena</t>
  </si>
  <si>
    <t>Czajkowska Katarzyna
Fularz Agata</t>
  </si>
  <si>
    <t>Adamska Magdalena
Piaśnik Joanna</t>
  </si>
  <si>
    <t>Bunak Oliwia
Kowalonek Martyna</t>
  </si>
  <si>
    <t>Pawłowski Aleksander
Kustosz Marcin</t>
  </si>
  <si>
    <t>Leński Michał
Konowalik Patryk</t>
  </si>
  <si>
    <t>Stal Sandra
Dudek Marta</t>
  </si>
  <si>
    <t>Doroszczak Katarzyna
Marciniak Mateusz</t>
  </si>
  <si>
    <t>Kleinschmidt Amanda
Geres Edyta</t>
  </si>
  <si>
    <t>ost</t>
  </si>
  <si>
    <t>Piłat Michał
Norewski Sebastian</t>
  </si>
  <si>
    <t>Danielak Adriana
Fajfrowska Klaudia</t>
  </si>
  <si>
    <t>Topa Klaudia
Podlaska Marta</t>
  </si>
  <si>
    <t>Żelazo Paulina
Woźniak Klaudia</t>
  </si>
  <si>
    <t>Tomaszewski Emil
Krzykowski Michał</t>
  </si>
  <si>
    <t>Ćwikiel Paweł
Wójtowicz Weronika</t>
  </si>
  <si>
    <t>SP nr 3 Bogatynia</t>
  </si>
  <si>
    <t>Dąbrowski Mikołaj
Kazimierski Rafał</t>
  </si>
  <si>
    <t>Dąbrowska Jagoda
Abdalla Elnour Dominika</t>
  </si>
  <si>
    <t>PG2 Bogatynia</t>
  </si>
  <si>
    <t>Nowiczuk Emilia
Szubert Joanna</t>
  </si>
  <si>
    <t>Węcłowska Natalia
Paszkowska Natalia</t>
  </si>
  <si>
    <t>Porabik Krystian
Chmura Mateusz</t>
  </si>
  <si>
    <t>4</t>
  </si>
  <si>
    <t>36</t>
  </si>
  <si>
    <t>68</t>
  </si>
  <si>
    <t>Drewniak Marta
Kaczmarczyk Magdalena</t>
  </si>
  <si>
    <t xml:space="preserve">
Cybulska Martyna</t>
  </si>
  <si>
    <t>nkl</t>
  </si>
  <si>
    <t>abs</t>
  </si>
  <si>
    <t>Grzegorz Chudzik
Marecki Krzysztof</t>
  </si>
  <si>
    <t xml:space="preserve">Karpiszyn Tomek
Kobiałka Mirek </t>
  </si>
  <si>
    <t>Wieszaczewski Jacek</t>
  </si>
  <si>
    <t>PTTK Strzelin
(poza konkursem)</t>
  </si>
  <si>
    <t>pk</t>
  </si>
  <si>
    <t>Wąsowski Marek</t>
  </si>
  <si>
    <t>Wójcik Wojciech 
Rudkowski Jarosław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</si>
</sst>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1" xfId="0" applyNumberFormat="1" applyFont="1" applyFill="1" applyBorder="1" applyAlignment="1">
      <alignment horizontal="centerContinuous" vertical="center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49" fontId="4" fillId="18" borderId="13" xfId="0" applyNumberFormat="1" applyFont="1" applyFill="1" applyBorder="1" applyAlignment="1">
      <alignment horizontal="center" vertical="center" textRotation="90" wrapText="1"/>
    </xf>
    <xf numFmtId="2" fontId="4" fillId="18" borderId="13" xfId="0" applyNumberFormat="1" applyFont="1" applyFill="1" applyBorder="1" applyAlignment="1">
      <alignment horizontal="center" vertical="center" textRotation="90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4" fillId="18" borderId="15" xfId="0" applyNumberFormat="1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24" fillId="18" borderId="10" xfId="0" applyNumberFormat="1" applyFont="1" applyFill="1" applyBorder="1" applyAlignment="1">
      <alignment horizontal="center" vertical="center" wrapText="1"/>
    </xf>
    <xf numFmtId="2" fontId="25" fillId="18" borderId="10" xfId="0" applyNumberFormat="1" applyFont="1" applyFill="1" applyBorder="1" applyAlignment="1">
      <alignment horizontal="centerContinuous" vertical="center" wrapText="1"/>
    </xf>
    <xf numFmtId="0" fontId="26" fillId="18" borderId="10" xfId="0" applyFont="1" applyFill="1" applyBorder="1" applyAlignment="1">
      <alignment horizontal="center" vertical="center" wrapText="1"/>
    </xf>
    <xf numFmtId="49" fontId="24" fillId="18" borderId="10" xfId="0" applyNumberFormat="1" applyFont="1" applyFill="1" applyBorder="1" applyAlignment="1">
      <alignment horizontal="center" vertical="center" textRotation="90" wrapText="1"/>
    </xf>
    <xf numFmtId="2" fontId="24" fillId="18" borderId="10" xfId="0" applyNumberFormat="1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24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4" fillId="18" borderId="1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15" borderId="0" xfId="0" applyFont="1" applyFill="1" applyAlignment="1">
      <alignment/>
    </xf>
    <xf numFmtId="1" fontId="26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9" fontId="4" fillId="18" borderId="19" xfId="0" applyNumberFormat="1" applyFont="1" applyFill="1" applyBorder="1" applyAlignment="1">
      <alignment horizontal="center" vertical="center" textRotation="90" wrapText="1"/>
    </xf>
    <xf numFmtId="0" fontId="0" fillId="18" borderId="20" xfId="0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2" fontId="1" fillId="18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4" fillId="18" borderId="24" xfId="0" applyNumberFormat="1" applyFont="1" applyFill="1" applyBorder="1" applyAlignment="1">
      <alignment horizontal="center" vertical="center" textRotation="90" wrapText="1"/>
    </xf>
    <xf numFmtId="0" fontId="0" fillId="18" borderId="25" xfId="0" applyFill="1" applyBorder="1" applyAlignment="1">
      <alignment horizontal="center" vertical="center" wrapText="1"/>
    </xf>
    <xf numFmtId="49" fontId="4" fillId="18" borderId="24" xfId="0" applyNumberFormat="1" applyFont="1" applyFill="1" applyBorder="1" applyAlignment="1">
      <alignment horizontal="center" vertical="center" wrapText="1"/>
    </xf>
    <xf numFmtId="49" fontId="24" fillId="18" borderId="10" xfId="0" applyNumberFormat="1" applyFont="1" applyFill="1" applyBorder="1" applyAlignment="1">
      <alignment horizontal="center" vertical="center" textRotation="90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/>
    </xf>
    <xf numFmtId="0" fontId="0" fillId="21" borderId="28" xfId="0" applyFill="1" applyBorder="1" applyAlignment="1">
      <alignment horizontal="center"/>
    </xf>
    <xf numFmtId="0" fontId="0" fillId="21" borderId="29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90" zoomScaleNormal="90"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25.5" customHeight="1"/>
  <cols>
    <col min="1" max="1" width="5.00390625" style="41" customWidth="1"/>
    <col min="2" max="2" width="27.125" style="42" customWidth="1"/>
    <col min="3" max="3" width="26.625" style="43" customWidth="1"/>
    <col min="4" max="4" width="3.50390625" style="43" hidden="1" customWidth="1"/>
    <col min="5" max="5" width="6.625" style="43" hidden="1" customWidth="1"/>
    <col min="6" max="6" width="5.625" style="39" customWidth="1"/>
    <col min="7" max="7" width="9.00390625" style="40" customWidth="1"/>
    <col min="8" max="8" width="6.00390625" style="41" customWidth="1"/>
    <col min="9" max="9" width="6.50390625" style="39" customWidth="1"/>
    <col min="10" max="10" width="8.375" style="40" customWidth="1"/>
    <col min="11" max="11" width="3.50390625" style="41" customWidth="1"/>
    <col min="12" max="12" width="8.50390625" style="40" customWidth="1"/>
    <col min="13" max="13" width="3.50390625" style="41" customWidth="1"/>
    <col min="14" max="14" width="6.50390625" style="39" customWidth="1"/>
    <col min="15" max="15" width="8.125" style="40" customWidth="1"/>
    <col min="16" max="16" width="3.50390625" style="41" customWidth="1"/>
    <col min="17" max="17" width="8.125" style="40" customWidth="1"/>
    <col min="18" max="18" width="3.50390625" style="41" customWidth="1"/>
    <col min="19" max="16384" width="9.125" style="17" customWidth="1"/>
  </cols>
  <sheetData>
    <row r="1" spans="1:18" s="2" customFormat="1" ht="25.5" customHeight="1">
      <c r="A1" s="91" t="s">
        <v>0</v>
      </c>
      <c r="B1" s="93" t="s">
        <v>19</v>
      </c>
      <c r="C1" s="93" t="s">
        <v>22</v>
      </c>
      <c r="D1" s="50"/>
      <c r="E1" s="50"/>
      <c r="F1" s="26" t="s">
        <v>9</v>
      </c>
      <c r="G1" s="26"/>
      <c r="H1" s="26"/>
      <c r="I1" s="26" t="s">
        <v>10</v>
      </c>
      <c r="J1" s="26"/>
      <c r="K1" s="26"/>
      <c r="L1" s="26" t="s">
        <v>14</v>
      </c>
      <c r="M1" s="26"/>
      <c r="N1" s="95" t="s">
        <v>12</v>
      </c>
      <c r="O1" s="96"/>
      <c r="P1" s="97"/>
      <c r="Q1" s="26" t="s">
        <v>15</v>
      </c>
      <c r="R1" s="27"/>
    </row>
    <row r="2" spans="1:18" s="1" customFormat="1" ht="57.75" customHeight="1" thickBot="1">
      <c r="A2" s="92"/>
      <c r="B2" s="94"/>
      <c r="C2" s="94"/>
      <c r="D2" s="51" t="s">
        <v>5</v>
      </c>
      <c r="E2" s="51" t="s">
        <v>7</v>
      </c>
      <c r="F2" s="28" t="s">
        <v>17</v>
      </c>
      <c r="G2" s="29" t="s">
        <v>18</v>
      </c>
      <c r="H2" s="28" t="s">
        <v>13</v>
      </c>
      <c r="I2" s="28" t="s">
        <v>17</v>
      </c>
      <c r="J2" s="29" t="s">
        <v>18</v>
      </c>
      <c r="K2" s="28" t="s">
        <v>13</v>
      </c>
      <c r="L2" s="29" t="s">
        <v>18</v>
      </c>
      <c r="M2" s="28" t="s">
        <v>13</v>
      </c>
      <c r="N2" s="28" t="s">
        <v>17</v>
      </c>
      <c r="O2" s="29" t="s">
        <v>18</v>
      </c>
      <c r="P2" s="28" t="s">
        <v>13</v>
      </c>
      <c r="Q2" s="29" t="s">
        <v>18</v>
      </c>
      <c r="R2" s="30" t="s">
        <v>13</v>
      </c>
    </row>
    <row r="3" spans="1:18" ht="25.5" customHeight="1">
      <c r="A3" s="16">
        <f aca="true" t="shared" si="0" ref="A3:A13">R3</f>
        <v>1</v>
      </c>
      <c r="B3" s="44" t="s">
        <v>61</v>
      </c>
      <c r="C3" s="52" t="s">
        <v>39</v>
      </c>
      <c r="D3" s="52">
        <v>16</v>
      </c>
      <c r="E3" s="33">
        <v>64</v>
      </c>
      <c r="F3" s="14">
        <v>30</v>
      </c>
      <c r="G3" s="15">
        <f aca="true" t="shared" si="1" ref="G3:G13">IF(F3&lt;&gt;"",IF(ISNUMBER(F3),MAX(1000/TSE1*(TSE1-F3+MIN(F$1:F$65536)),0),0),"")</f>
        <v>985.5072463768115</v>
      </c>
      <c r="H3" s="16">
        <f aca="true" t="shared" si="2" ref="H3:H13">IF(G3&lt;&gt;"",RANK(G3,G$1:G$65536),"")</f>
        <v>3</v>
      </c>
      <c r="I3" s="14">
        <v>91</v>
      </c>
      <c r="J3" s="15">
        <f aca="true" t="shared" si="3" ref="J3:J13">IF(I3&lt;&gt;"",IF(ISNUMBER(I3),MAX(1000/TSE2*(TSE2-I3+MIN(I$1:I$65536)),0),0),"")</f>
        <v>1000</v>
      </c>
      <c r="K3" s="16">
        <f aca="true" t="shared" si="4" ref="K3:K13">IF(J3&lt;&gt;"",RANK(J3,J$1:J$65536),"")</f>
        <v>1</v>
      </c>
      <c r="L3" s="15">
        <f aca="true" t="shared" si="5" ref="L3:L13">IF(J3&lt;&gt;"",G3+J3,"")</f>
        <v>1985.5072463768115</v>
      </c>
      <c r="M3" s="16">
        <f aca="true" t="shared" si="6" ref="M3:M13">IF(L3&lt;&gt;"",RANK(L3,L$1:L$65536),"")</f>
        <v>1</v>
      </c>
      <c r="N3" s="14">
        <v>81</v>
      </c>
      <c r="O3" s="15">
        <f aca="true" t="shared" si="7" ref="O3:O14">IF(N3&lt;&gt;"",IF(ISNUMBER(N3),MAX(1000/TSE3*(TSE3-N3+MIN(N$1:N$65536)),0),0),"")</f>
        <v>1000</v>
      </c>
      <c r="P3" s="16">
        <f aca="true" t="shared" si="8" ref="P3:P14">IF(O3&lt;&gt;"",RANK(O3,O$1:O$65536),"")</f>
        <v>1</v>
      </c>
      <c r="Q3" s="15">
        <f aca="true" t="shared" si="9" ref="Q3:Q13">IF(O3&lt;&gt;"",L3+O3,"")</f>
        <v>2985.5072463768115</v>
      </c>
      <c r="R3" s="16">
        <f aca="true" t="shared" si="10" ref="R3:R11">IF(Q3&lt;&gt;"",RANK(Q3,Q$1:Q$65536),"")</f>
        <v>1</v>
      </c>
    </row>
    <row r="4" spans="1:18" ht="25.5" customHeight="1">
      <c r="A4" s="16">
        <f t="shared" si="0"/>
        <v>2</v>
      </c>
      <c r="B4" s="44" t="s">
        <v>52</v>
      </c>
      <c r="C4" s="44" t="s">
        <v>49</v>
      </c>
      <c r="D4" s="44">
        <v>56</v>
      </c>
      <c r="E4" s="54">
        <v>16</v>
      </c>
      <c r="F4" s="14">
        <v>10</v>
      </c>
      <c r="G4" s="15">
        <f t="shared" si="1"/>
        <v>995.1690821256038</v>
      </c>
      <c r="H4" s="16">
        <f t="shared" si="2"/>
        <v>2</v>
      </c>
      <c r="I4" s="14">
        <v>125</v>
      </c>
      <c r="J4" s="15">
        <f t="shared" si="3"/>
        <v>980.1169590643274</v>
      </c>
      <c r="K4" s="16">
        <f t="shared" si="4"/>
        <v>4</v>
      </c>
      <c r="L4" s="15">
        <f t="shared" si="5"/>
        <v>1975.2860411899312</v>
      </c>
      <c r="M4" s="16">
        <f t="shared" si="6"/>
        <v>3</v>
      </c>
      <c r="N4" s="14">
        <v>200</v>
      </c>
      <c r="O4" s="15">
        <f t="shared" si="7"/>
        <v>917.3611111111111</v>
      </c>
      <c r="P4" s="16">
        <f t="shared" si="8"/>
        <v>3</v>
      </c>
      <c r="Q4" s="15">
        <f t="shared" si="9"/>
        <v>2892.6471523010423</v>
      </c>
      <c r="R4" s="16">
        <f t="shared" si="10"/>
        <v>2</v>
      </c>
    </row>
    <row r="5" spans="1:18" ht="25.5" customHeight="1">
      <c r="A5" s="16">
        <f t="shared" si="0"/>
        <v>3</v>
      </c>
      <c r="B5" s="52" t="s">
        <v>112</v>
      </c>
      <c r="C5" s="52" t="s">
        <v>50</v>
      </c>
      <c r="D5" s="52"/>
      <c r="E5" s="33">
        <v>32</v>
      </c>
      <c r="F5" s="14">
        <v>0</v>
      </c>
      <c r="G5" s="15">
        <f t="shared" si="1"/>
        <v>1000</v>
      </c>
      <c r="H5" s="16">
        <f t="shared" si="2"/>
        <v>1</v>
      </c>
      <c r="I5" s="14">
        <v>121</v>
      </c>
      <c r="J5" s="15">
        <f t="shared" si="3"/>
        <v>982.4561403508771</v>
      </c>
      <c r="K5" s="16">
        <f t="shared" si="4"/>
        <v>3</v>
      </c>
      <c r="L5" s="15">
        <f t="shared" si="5"/>
        <v>1982.4561403508771</v>
      </c>
      <c r="M5" s="16">
        <f t="shared" si="6"/>
        <v>2</v>
      </c>
      <c r="N5" s="16">
        <v>755</v>
      </c>
      <c r="O5" s="15">
        <f t="shared" si="7"/>
        <v>531.9444444444445</v>
      </c>
      <c r="P5" s="16">
        <f t="shared" si="8"/>
        <v>5</v>
      </c>
      <c r="Q5" s="15">
        <f t="shared" si="9"/>
        <v>2514.4005847953217</v>
      </c>
      <c r="R5" s="16">
        <f t="shared" si="10"/>
        <v>3</v>
      </c>
    </row>
    <row r="6" spans="1:18" ht="25.5" customHeight="1">
      <c r="A6" s="16">
        <f t="shared" si="0"/>
        <v>4</v>
      </c>
      <c r="B6" s="44" t="s">
        <v>108</v>
      </c>
      <c r="C6" s="52" t="s">
        <v>33</v>
      </c>
      <c r="D6" s="52">
        <v>8</v>
      </c>
      <c r="E6" s="33">
        <v>0</v>
      </c>
      <c r="F6" s="14">
        <v>95</v>
      </c>
      <c r="G6" s="15">
        <f t="shared" si="1"/>
        <v>954.1062801932367</v>
      </c>
      <c r="H6" s="16">
        <f t="shared" si="2"/>
        <v>4</v>
      </c>
      <c r="I6" s="14">
        <v>140</v>
      </c>
      <c r="J6" s="15">
        <f t="shared" si="3"/>
        <v>971.3450292397661</v>
      </c>
      <c r="K6" s="16">
        <f t="shared" si="4"/>
        <v>5</v>
      </c>
      <c r="L6" s="15">
        <f t="shared" si="5"/>
        <v>1925.4513094330027</v>
      </c>
      <c r="M6" s="16">
        <f t="shared" si="6"/>
        <v>4</v>
      </c>
      <c r="N6" s="25">
        <v>860</v>
      </c>
      <c r="O6" s="15">
        <f t="shared" si="7"/>
        <v>459.02777777777777</v>
      </c>
      <c r="P6" s="16">
        <f t="shared" si="8"/>
        <v>6</v>
      </c>
      <c r="Q6" s="15">
        <f t="shared" si="9"/>
        <v>2384.4790872107806</v>
      </c>
      <c r="R6" s="16">
        <f t="shared" si="10"/>
        <v>4</v>
      </c>
    </row>
    <row r="7" spans="1:18" ht="25.5" customHeight="1">
      <c r="A7" s="16">
        <f t="shared" si="0"/>
        <v>5</v>
      </c>
      <c r="B7" s="44" t="s">
        <v>64</v>
      </c>
      <c r="C7" s="52" t="s">
        <v>51</v>
      </c>
      <c r="D7" s="52">
        <v>64</v>
      </c>
      <c r="E7" s="33">
        <v>24</v>
      </c>
      <c r="F7" s="14">
        <v>475</v>
      </c>
      <c r="G7" s="15">
        <f t="shared" si="1"/>
        <v>770.5314009661836</v>
      </c>
      <c r="H7" s="16">
        <f t="shared" si="2"/>
        <v>6</v>
      </c>
      <c r="I7" s="14">
        <v>118</v>
      </c>
      <c r="J7" s="15">
        <f t="shared" si="3"/>
        <v>984.2105263157894</v>
      </c>
      <c r="K7" s="16">
        <f t="shared" si="4"/>
        <v>2</v>
      </c>
      <c r="L7" s="15">
        <f t="shared" si="5"/>
        <v>1754.741927281973</v>
      </c>
      <c r="M7" s="16">
        <f t="shared" si="6"/>
        <v>5</v>
      </c>
      <c r="N7" s="16">
        <v>900</v>
      </c>
      <c r="O7" s="15">
        <f t="shared" si="7"/>
        <v>431.25</v>
      </c>
      <c r="P7" s="16">
        <f t="shared" si="8"/>
        <v>7</v>
      </c>
      <c r="Q7" s="15">
        <f t="shared" si="9"/>
        <v>2185.991927281973</v>
      </c>
      <c r="R7" s="16">
        <f t="shared" si="10"/>
        <v>5</v>
      </c>
    </row>
    <row r="8" spans="1:18" ht="25.5" customHeight="1">
      <c r="A8" s="16">
        <f t="shared" si="0"/>
        <v>6</v>
      </c>
      <c r="B8" s="44" t="s">
        <v>62</v>
      </c>
      <c r="C8" s="44" t="s">
        <v>63</v>
      </c>
      <c r="D8" s="52">
        <v>32</v>
      </c>
      <c r="E8" s="33">
        <v>48</v>
      </c>
      <c r="F8" s="14">
        <v>319</v>
      </c>
      <c r="G8" s="15">
        <f t="shared" si="1"/>
        <v>845.8937198067632</v>
      </c>
      <c r="H8" s="16">
        <f t="shared" si="2"/>
        <v>5</v>
      </c>
      <c r="I8" s="14">
        <v>650</v>
      </c>
      <c r="J8" s="15">
        <f t="shared" si="3"/>
        <v>673.0994152046783</v>
      </c>
      <c r="K8" s="16">
        <f t="shared" si="4"/>
        <v>6</v>
      </c>
      <c r="L8" s="15">
        <f t="shared" si="5"/>
        <v>1518.9931350114416</v>
      </c>
      <c r="M8" s="16">
        <f t="shared" si="6"/>
        <v>6</v>
      </c>
      <c r="N8" s="16" t="s">
        <v>106</v>
      </c>
      <c r="O8" s="15">
        <f t="shared" si="7"/>
        <v>0</v>
      </c>
      <c r="P8" s="16">
        <f t="shared" si="8"/>
        <v>9</v>
      </c>
      <c r="Q8" s="15">
        <f t="shared" si="9"/>
        <v>1518.9931350114416</v>
      </c>
      <c r="R8" s="16">
        <f t="shared" si="10"/>
        <v>6</v>
      </c>
    </row>
    <row r="9" spans="1:18" ht="25.5" customHeight="1">
      <c r="A9" s="16">
        <f t="shared" si="0"/>
        <v>7</v>
      </c>
      <c r="B9" s="44" t="s">
        <v>107</v>
      </c>
      <c r="C9" s="52" t="s">
        <v>33</v>
      </c>
      <c r="D9" s="52">
        <v>40</v>
      </c>
      <c r="E9" s="33">
        <v>56</v>
      </c>
      <c r="F9" s="14">
        <v>495</v>
      </c>
      <c r="G9" s="15">
        <f t="shared" si="1"/>
        <v>760.8695652173913</v>
      </c>
      <c r="H9" s="16">
        <f t="shared" si="2"/>
        <v>7</v>
      </c>
      <c r="I9" s="14">
        <v>690</v>
      </c>
      <c r="J9" s="15">
        <f t="shared" si="3"/>
        <v>649.7076023391812</v>
      </c>
      <c r="K9" s="16">
        <f t="shared" si="4"/>
        <v>7</v>
      </c>
      <c r="L9" s="15">
        <f t="shared" si="5"/>
        <v>1410.5771675565725</v>
      </c>
      <c r="M9" s="16">
        <f t="shared" si="6"/>
        <v>7</v>
      </c>
      <c r="N9" s="16" t="s">
        <v>106</v>
      </c>
      <c r="O9" s="15">
        <f t="shared" si="7"/>
        <v>0</v>
      </c>
      <c r="P9" s="16">
        <f t="shared" si="8"/>
        <v>9</v>
      </c>
      <c r="Q9" s="15">
        <f t="shared" si="9"/>
        <v>1410.5771675565725</v>
      </c>
      <c r="R9" s="16">
        <f t="shared" si="10"/>
        <v>7</v>
      </c>
    </row>
    <row r="10" spans="1:18" ht="25.5" customHeight="1">
      <c r="A10" s="16">
        <f t="shared" si="0"/>
        <v>8</v>
      </c>
      <c r="B10" s="44" t="s">
        <v>58</v>
      </c>
      <c r="C10" s="52" t="s">
        <v>41</v>
      </c>
      <c r="D10" s="52">
        <v>24</v>
      </c>
      <c r="E10" s="33">
        <v>40</v>
      </c>
      <c r="F10" s="14" t="s">
        <v>105</v>
      </c>
      <c r="G10" s="15">
        <f t="shared" si="1"/>
        <v>0</v>
      </c>
      <c r="H10" s="16">
        <f t="shared" si="2"/>
        <v>8</v>
      </c>
      <c r="I10" s="14" t="s">
        <v>106</v>
      </c>
      <c r="J10" s="15">
        <f t="shared" si="3"/>
        <v>0</v>
      </c>
      <c r="K10" s="16">
        <f t="shared" si="4"/>
        <v>8</v>
      </c>
      <c r="L10" s="15">
        <f t="shared" si="5"/>
        <v>0</v>
      </c>
      <c r="M10" s="16">
        <f t="shared" si="6"/>
        <v>8</v>
      </c>
      <c r="N10" s="16">
        <v>196</v>
      </c>
      <c r="O10" s="15">
        <f t="shared" si="7"/>
        <v>920.1388888888888</v>
      </c>
      <c r="P10" s="16">
        <f t="shared" si="8"/>
        <v>2</v>
      </c>
      <c r="Q10" s="15">
        <f t="shared" si="9"/>
        <v>920.1388888888888</v>
      </c>
      <c r="R10" s="16">
        <f t="shared" si="10"/>
        <v>8</v>
      </c>
    </row>
    <row r="11" spans="1:18" ht="25.5" customHeight="1">
      <c r="A11" s="16">
        <f t="shared" si="0"/>
        <v>9</v>
      </c>
      <c r="B11" s="44" t="s">
        <v>113</v>
      </c>
      <c r="C11" s="53" t="s">
        <v>41</v>
      </c>
      <c r="D11" s="52"/>
      <c r="E11" s="33">
        <v>8</v>
      </c>
      <c r="F11" s="14" t="s">
        <v>106</v>
      </c>
      <c r="G11" s="15">
        <f t="shared" si="1"/>
        <v>0</v>
      </c>
      <c r="H11" s="16">
        <f t="shared" si="2"/>
        <v>8</v>
      </c>
      <c r="I11" s="14" t="s">
        <v>106</v>
      </c>
      <c r="J11" s="15">
        <f t="shared" si="3"/>
        <v>0</v>
      </c>
      <c r="K11" s="16">
        <f t="shared" si="4"/>
        <v>8</v>
      </c>
      <c r="L11" s="15">
        <f t="shared" si="5"/>
        <v>0</v>
      </c>
      <c r="M11" s="16">
        <f t="shared" si="6"/>
        <v>8</v>
      </c>
      <c r="N11" s="16">
        <v>955</v>
      </c>
      <c r="O11" s="15">
        <f t="shared" si="7"/>
        <v>393.05555555555554</v>
      </c>
      <c r="P11" s="16">
        <f t="shared" si="8"/>
        <v>8</v>
      </c>
      <c r="Q11" s="15">
        <f t="shared" si="9"/>
        <v>393.05555555555554</v>
      </c>
      <c r="R11" s="16">
        <f t="shared" si="10"/>
        <v>9</v>
      </c>
    </row>
    <row r="12" spans="1:18" ht="25.5" customHeight="1">
      <c r="A12" s="16" t="str">
        <f t="shared" si="0"/>
        <v>nkl</v>
      </c>
      <c r="B12" s="44" t="s">
        <v>60</v>
      </c>
      <c r="C12" s="52" t="s">
        <v>41</v>
      </c>
      <c r="D12" s="52">
        <v>0</v>
      </c>
      <c r="E12" s="33"/>
      <c r="F12" s="14" t="s">
        <v>105</v>
      </c>
      <c r="G12" s="15">
        <f t="shared" si="1"/>
        <v>0</v>
      </c>
      <c r="H12" s="16">
        <f t="shared" si="2"/>
        <v>8</v>
      </c>
      <c r="I12" s="14" t="s">
        <v>106</v>
      </c>
      <c r="J12" s="15">
        <f t="shared" si="3"/>
        <v>0</v>
      </c>
      <c r="K12" s="16">
        <f t="shared" si="4"/>
        <v>8</v>
      </c>
      <c r="L12" s="15">
        <f t="shared" si="5"/>
        <v>0</v>
      </c>
      <c r="M12" s="16">
        <f t="shared" si="6"/>
        <v>8</v>
      </c>
      <c r="N12" s="16" t="s">
        <v>106</v>
      </c>
      <c r="O12" s="15">
        <f t="shared" si="7"/>
        <v>0</v>
      </c>
      <c r="P12" s="16">
        <f t="shared" si="8"/>
        <v>9</v>
      </c>
      <c r="Q12" s="15">
        <f t="shared" si="9"/>
        <v>0</v>
      </c>
      <c r="R12" s="16" t="s">
        <v>105</v>
      </c>
    </row>
    <row r="13" spans="1:18" ht="25.5" customHeight="1">
      <c r="A13" s="16" t="str">
        <f t="shared" si="0"/>
        <v>nkl</v>
      </c>
      <c r="B13" s="52" t="s">
        <v>59</v>
      </c>
      <c r="C13" s="52" t="s">
        <v>41</v>
      </c>
      <c r="D13" s="52">
        <v>48</v>
      </c>
      <c r="E13" s="33"/>
      <c r="F13" s="14" t="s">
        <v>105</v>
      </c>
      <c r="G13" s="15">
        <f t="shared" si="1"/>
        <v>0</v>
      </c>
      <c r="H13" s="16">
        <f t="shared" si="2"/>
        <v>8</v>
      </c>
      <c r="I13" s="14" t="s">
        <v>106</v>
      </c>
      <c r="J13" s="15">
        <f t="shared" si="3"/>
        <v>0</v>
      </c>
      <c r="K13" s="16">
        <f t="shared" si="4"/>
        <v>8</v>
      </c>
      <c r="L13" s="15">
        <f t="shared" si="5"/>
        <v>0</v>
      </c>
      <c r="M13" s="16">
        <f t="shared" si="6"/>
        <v>8</v>
      </c>
      <c r="N13" s="16" t="s">
        <v>106</v>
      </c>
      <c r="O13" s="15">
        <f t="shared" si="7"/>
        <v>0</v>
      </c>
      <c r="P13" s="16">
        <f t="shared" si="8"/>
        <v>9</v>
      </c>
      <c r="Q13" s="15">
        <f t="shared" si="9"/>
        <v>0</v>
      </c>
      <c r="R13" s="16" t="s">
        <v>105</v>
      </c>
    </row>
    <row r="14" spans="1:18" ht="25.5" customHeight="1">
      <c r="A14" s="16" t="s">
        <v>111</v>
      </c>
      <c r="B14" s="52" t="s">
        <v>109</v>
      </c>
      <c r="C14" s="44" t="s">
        <v>110</v>
      </c>
      <c r="D14" s="52"/>
      <c r="E14" s="33"/>
      <c r="F14" s="14"/>
      <c r="G14" s="15"/>
      <c r="H14" s="16"/>
      <c r="I14" s="14"/>
      <c r="J14" s="15"/>
      <c r="K14" s="16"/>
      <c r="L14" s="15"/>
      <c r="M14" s="16"/>
      <c r="N14" s="16">
        <v>458</v>
      </c>
      <c r="O14" s="15">
        <f t="shared" si="7"/>
        <v>738.1944444444445</v>
      </c>
      <c r="P14" s="16">
        <f t="shared" si="8"/>
        <v>4</v>
      </c>
      <c r="Q14" s="15"/>
      <c r="R14" s="16" t="s">
        <v>111</v>
      </c>
    </row>
  </sheetData>
  <sheetProtection/>
  <mergeCells count="4">
    <mergeCell ref="A1:A2"/>
    <mergeCell ref="C1:C2"/>
    <mergeCell ref="B1:B2"/>
    <mergeCell ref="N1:P1"/>
  </mergeCells>
  <printOptions gridLines="1" horizontalCentered="1"/>
  <pageMargins left="0.4724409448818898" right="0.4724409448818898" top="0.4" bottom="0.25" header="0.22" footer="0"/>
  <pageSetup fitToHeight="2" fitToWidth="1" horizontalDpi="300" verticalDpi="300" orientation="landscape" paperSize="9" scale="99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14" sqref="C14"/>
    </sheetView>
  </sheetViews>
  <sheetFormatPr defaultColWidth="9.00390625" defaultRowHeight="25.5" customHeight="1"/>
  <cols>
    <col min="1" max="1" width="5.375" style="3" hidden="1" customWidth="1"/>
    <col min="2" max="2" width="20.625" style="8" customWidth="1"/>
    <col min="3" max="3" width="25.875" style="7" customWidth="1"/>
    <col min="4" max="4" width="12.50390625" style="7" hidden="1" customWidth="1"/>
    <col min="5" max="5" width="3.375" style="7" bestFit="1" customWidth="1"/>
    <col min="6" max="6" width="5.50390625" style="4" customWidth="1"/>
    <col min="7" max="7" width="7.50390625" style="5" customWidth="1"/>
    <col min="8" max="8" width="3.50390625" style="3" customWidth="1"/>
    <col min="9" max="9" width="4.875" style="4" customWidth="1"/>
    <col min="10" max="10" width="7.875" style="5" customWidth="1"/>
    <col min="11" max="11" width="3.50390625" style="3" customWidth="1"/>
    <col min="12" max="12" width="7.50390625" style="5" customWidth="1"/>
    <col min="13" max="13" width="3.50390625" style="3" customWidth="1"/>
    <col min="14" max="14" width="5.00390625" style="4" customWidth="1"/>
    <col min="15" max="15" width="7.50390625" style="5" customWidth="1"/>
    <col min="16" max="16" width="3.50390625" style="3" customWidth="1"/>
    <col min="17" max="17" width="8.125" style="5" customWidth="1"/>
    <col min="18" max="18" width="4.50390625" style="3" customWidth="1"/>
    <col min="19" max="19" width="5.625" style="4" hidden="1" customWidth="1"/>
    <col min="20" max="20" width="7.50390625" style="5" hidden="1" customWidth="1"/>
    <col min="21" max="21" width="3.375" style="3" hidden="1" customWidth="1"/>
    <col min="22" max="22" width="8.125" style="5" hidden="1" customWidth="1"/>
    <col min="23" max="23" width="3.375" style="3" hidden="1" customWidth="1"/>
    <col min="24" max="16384" width="9.125" style="6" customWidth="1"/>
  </cols>
  <sheetData>
    <row r="1" spans="1:23" s="22" customFormat="1" ht="12.75" customHeight="1">
      <c r="A1" s="98" t="s">
        <v>0</v>
      </c>
      <c r="B1" s="100" t="s">
        <v>19</v>
      </c>
      <c r="C1" s="100" t="s">
        <v>2</v>
      </c>
      <c r="D1" s="55"/>
      <c r="E1" s="55"/>
      <c r="F1" s="26" t="s">
        <v>9</v>
      </c>
      <c r="G1" s="26"/>
      <c r="H1" s="26"/>
      <c r="I1" s="26" t="s">
        <v>10</v>
      </c>
      <c r="J1" s="26"/>
      <c r="K1" s="26"/>
      <c r="L1" s="26" t="s">
        <v>14</v>
      </c>
      <c r="M1" s="26"/>
      <c r="N1" s="26" t="s">
        <v>12</v>
      </c>
      <c r="O1" s="26"/>
      <c r="P1" s="26"/>
      <c r="Q1" s="26" t="s">
        <v>15</v>
      </c>
      <c r="R1" s="27"/>
      <c r="S1" s="21" t="s">
        <v>11</v>
      </c>
      <c r="T1" s="21"/>
      <c r="U1" s="21"/>
      <c r="V1" s="21" t="s">
        <v>16</v>
      </c>
      <c r="W1" s="21"/>
    </row>
    <row r="2" spans="1:23" s="20" customFormat="1" ht="73.5" customHeight="1" thickBot="1">
      <c r="A2" s="99"/>
      <c r="B2" s="99"/>
      <c r="C2" s="99"/>
      <c r="D2" s="56" t="s">
        <v>5</v>
      </c>
      <c r="E2" s="56" t="s">
        <v>7</v>
      </c>
      <c r="F2" s="28" t="s">
        <v>17</v>
      </c>
      <c r="G2" s="29" t="s">
        <v>24</v>
      </c>
      <c r="H2" s="28" t="s">
        <v>13</v>
      </c>
      <c r="I2" s="28" t="s">
        <v>17</v>
      </c>
      <c r="J2" s="29" t="s">
        <v>24</v>
      </c>
      <c r="K2" s="28" t="s">
        <v>13</v>
      </c>
      <c r="L2" s="29" t="s">
        <v>24</v>
      </c>
      <c r="M2" s="28" t="s">
        <v>13</v>
      </c>
      <c r="N2" s="28" t="s">
        <v>17</v>
      </c>
      <c r="O2" s="29" t="s">
        <v>24</v>
      </c>
      <c r="P2" s="28" t="s">
        <v>13</v>
      </c>
      <c r="Q2" s="29" t="s">
        <v>24</v>
      </c>
      <c r="R2" s="30" t="s">
        <v>13</v>
      </c>
      <c r="S2" s="18" t="s">
        <v>17</v>
      </c>
      <c r="T2" s="19" t="s">
        <v>18</v>
      </c>
      <c r="U2" s="18" t="s">
        <v>13</v>
      </c>
      <c r="V2" s="19" t="s">
        <v>18</v>
      </c>
      <c r="W2" s="18" t="s">
        <v>13</v>
      </c>
    </row>
    <row r="3" spans="1:23" ht="25.5" customHeight="1">
      <c r="A3" s="11">
        <f>R3</f>
        <v>1</v>
      </c>
      <c r="B3" s="48" t="s">
        <v>42</v>
      </c>
      <c r="C3" s="49" t="s">
        <v>33</v>
      </c>
      <c r="D3" s="49" t="s">
        <v>101</v>
      </c>
      <c r="E3" s="57" t="s">
        <v>102</v>
      </c>
      <c r="F3" s="12">
        <v>14</v>
      </c>
      <c r="G3" s="15">
        <f>IF(F3&lt;&gt;"",IF(ISNUMBER(F3),MAX(1000/TJE1*(TJE1-F3+MIN(F:F)),0),0),"")</f>
        <v>1000</v>
      </c>
      <c r="H3" s="16">
        <f>IF(G3&lt;&gt;"",RANK(G3,G:G),"")</f>
        <v>1</v>
      </c>
      <c r="I3" s="12">
        <v>100</v>
      </c>
      <c r="J3" s="15">
        <f>IF(I3&lt;&gt;"",IF(ISNUMBER(I3),MAX(1000/TJE2*(TJE2-I3+MIN(I:I)),0),0),"")</f>
        <v>937.7358490566037</v>
      </c>
      <c r="K3" s="16">
        <f>IF(J3&lt;&gt;"",RANK(J3,J:J),"")</f>
        <v>3</v>
      </c>
      <c r="L3" s="15">
        <f>IF(J3&lt;&gt;"",G3+J3,"")</f>
        <v>1937.7358490566037</v>
      </c>
      <c r="M3" s="16">
        <f>IF(L3&lt;&gt;"",RANK(L3,L:L),"")</f>
        <v>2</v>
      </c>
      <c r="N3" s="12">
        <v>165</v>
      </c>
      <c r="O3" s="15">
        <f>IF(N3&lt;&gt;"",IF(ISNUMBER(N3),MAX(1000/TJE3*(TJE3-N3+MIN(N:N)),0),0),"")</f>
        <v>1000</v>
      </c>
      <c r="P3" s="16">
        <f>IF(O3&lt;&gt;"",RANK(O3,O:O),"")</f>
        <v>1</v>
      </c>
      <c r="Q3" s="15">
        <f>IF(O3&lt;&gt;"",L3+O3,"")</f>
        <v>2937.735849056604</v>
      </c>
      <c r="R3" s="16">
        <f>IF(Q3&lt;&gt;"",RANK(Q3,Q:Q),"")</f>
        <v>1</v>
      </c>
      <c r="S3" s="12"/>
      <c r="T3" s="13">
        <f>IF(S3&lt;&gt;"",IF(ISNUMBER(S3),MAX(1000/TJE4*(TJE4-S3+MIN(S:S)),0),0),"")</f>
      </c>
      <c r="U3" s="11">
        <f>IF(T3&lt;&gt;"",RANK(T3,T:T),"")</f>
      </c>
      <c r="V3" s="13">
        <f>IF(T3&lt;&gt;"",Q3+T3,"")</f>
      </c>
      <c r="W3" s="11">
        <f>IF(V3&lt;&gt;"",RANK(V3,V:V),"")</f>
      </c>
    </row>
    <row r="4" spans="1:23" ht="25.5" customHeight="1">
      <c r="A4" s="11">
        <f>R4</f>
        <v>2</v>
      </c>
      <c r="B4" s="48" t="s">
        <v>45</v>
      </c>
      <c r="C4" s="49" t="s">
        <v>44</v>
      </c>
      <c r="D4" s="49" t="s">
        <v>102</v>
      </c>
      <c r="E4" s="57" t="s">
        <v>100</v>
      </c>
      <c r="F4" s="12">
        <v>43</v>
      </c>
      <c r="G4" s="15">
        <f>IF(F4&lt;&gt;"",IF(ISNUMBER(F4),MAX(1000/TJE1*(TJE1-F4+MIN(F:F)),0),0),"")</f>
        <v>976.9841269841269</v>
      </c>
      <c r="H4" s="16">
        <f>IF(G4&lt;&gt;"",RANK(G4,G:G),"")</f>
        <v>2</v>
      </c>
      <c r="I4" s="12">
        <v>13</v>
      </c>
      <c r="J4" s="15">
        <f>IF(I4&lt;&gt;"",IF(ISNUMBER(I4),MAX(1000/TJE2*(TJE2-I4+MIN(I:I)),0),0),"")</f>
        <v>992.4528301886792</v>
      </c>
      <c r="K4" s="16">
        <f>IF(J4&lt;&gt;"",RANK(J4,J:J),"")</f>
        <v>2</v>
      </c>
      <c r="L4" s="15">
        <f>IF(J4&lt;&gt;"",G4+J4,"")</f>
        <v>1969.4369571728062</v>
      </c>
      <c r="M4" s="16">
        <f>IF(L4&lt;&gt;"",RANK(L4,L:L),"")</f>
        <v>1</v>
      </c>
      <c r="N4" s="12">
        <v>543</v>
      </c>
      <c r="O4" s="15">
        <f>IF(N4&lt;&gt;"",IF(ISNUMBER(N4),MAX(1000/TJE3*(TJE3-N4+MIN(N:N)),0),0),"")</f>
        <v>737.5</v>
      </c>
      <c r="P4" s="16">
        <f>IF(O4&lt;&gt;"",RANK(O4,O:O),"")</f>
        <v>2</v>
      </c>
      <c r="Q4" s="15">
        <f>IF(O4&lt;&gt;"",L4+O4,"")</f>
        <v>2706.936957172806</v>
      </c>
      <c r="R4" s="16">
        <f>IF(Q4&lt;&gt;"",RANK(Q4,Q:Q),"")</f>
        <v>2</v>
      </c>
      <c r="S4" s="12"/>
      <c r="T4" s="13"/>
      <c r="U4" s="11"/>
      <c r="V4" s="13"/>
      <c r="W4" s="11"/>
    </row>
    <row r="5" spans="1:18" ht="25.5" customHeight="1">
      <c r="A5" s="11">
        <f>R5</f>
        <v>3</v>
      </c>
      <c r="B5" s="48" t="s">
        <v>43</v>
      </c>
      <c r="C5" s="49" t="s">
        <v>44</v>
      </c>
      <c r="D5" s="49" t="s">
        <v>100</v>
      </c>
      <c r="E5" s="57" t="s">
        <v>101</v>
      </c>
      <c r="F5" s="12">
        <v>305</v>
      </c>
      <c r="G5" s="15">
        <f>IF(F5&lt;&gt;"",IF(ISNUMBER(F5),MAX(1000/TJE1*(TJE1-F5+MIN(F:F)),0),0),"")</f>
        <v>769.047619047619</v>
      </c>
      <c r="H5" s="16">
        <f>IF(G5&lt;&gt;"",RANK(G5,G:G),"")</f>
        <v>3</v>
      </c>
      <c r="I5" s="12">
        <v>1</v>
      </c>
      <c r="J5" s="15">
        <f>IF(I5&lt;&gt;"",IF(ISNUMBER(I5),MAX(1000/TJE2*(TJE2-I5+MIN(I:I)),0),0),"")</f>
        <v>1000</v>
      </c>
      <c r="K5" s="16">
        <f>IF(J5&lt;&gt;"",RANK(J5,J:J),"")</f>
        <v>1</v>
      </c>
      <c r="L5" s="15">
        <f>IF(J5&lt;&gt;"",G5+J5,"")</f>
        <v>1769.047619047619</v>
      </c>
      <c r="M5" s="16">
        <f>IF(L5&lt;&gt;"",RANK(L5,L:L),"")</f>
        <v>3</v>
      </c>
      <c r="N5" s="12">
        <v>785</v>
      </c>
      <c r="O5" s="15">
        <f>IF(N5&lt;&gt;"",IF(ISNUMBER(N5),MAX(1000/TJE3*(TJE3-N5+MIN(N:N)),0),0),"")</f>
        <v>569.4444444444445</v>
      </c>
      <c r="P5" s="16">
        <f>IF(O5&lt;&gt;"",RANK(O5,O:O),"")</f>
        <v>3</v>
      </c>
      <c r="Q5" s="15">
        <f>IF(O5&lt;&gt;"",L5+O5,"")</f>
        <v>2338.4920634920636</v>
      </c>
      <c r="R5" s="16">
        <f>IF(Q5&lt;&gt;"",RANK(Q5,Q:Q),"")</f>
        <v>3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1.31" bottom="0.3937007874015748" header="1.1" footer="0"/>
  <pageSetup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.125" style="0" hidden="1" customWidth="1"/>
    <col min="2" max="2" width="29.125" style="0" customWidth="1"/>
    <col min="3" max="3" width="35.125" style="23" bestFit="1" customWidth="1"/>
    <col min="4" max="4" width="19.375" style="23" hidden="1" customWidth="1"/>
    <col min="5" max="5" width="11.375" style="23" hidden="1" customWidth="1"/>
    <col min="6" max="6" width="9.875" style="0" customWidth="1"/>
    <col min="7" max="7" width="12.50390625" style="0" customWidth="1"/>
    <col min="8" max="8" width="7.50390625" style="0" customWidth="1"/>
    <col min="9" max="9" width="8.125" style="0" customWidth="1"/>
    <col min="10" max="10" width="13.50390625" style="0" customWidth="1"/>
    <col min="11" max="11" width="5.50390625" style="0" customWidth="1"/>
    <col min="12" max="12" width="11.00390625" style="0" customWidth="1"/>
    <col min="13" max="13" width="6.375" style="0" customWidth="1"/>
  </cols>
  <sheetData>
    <row r="1" spans="1:13" ht="21.75" customHeight="1">
      <c r="A1" s="68" t="s">
        <v>0</v>
      </c>
      <c r="B1" s="70" t="s">
        <v>19</v>
      </c>
      <c r="C1" s="70" t="s">
        <v>2</v>
      </c>
      <c r="D1" s="59"/>
      <c r="E1" s="59"/>
      <c r="F1" s="60" t="s">
        <v>9</v>
      </c>
      <c r="G1" s="60"/>
      <c r="H1" s="60"/>
      <c r="I1" s="60" t="s">
        <v>10</v>
      </c>
      <c r="J1" s="60"/>
      <c r="K1" s="60"/>
      <c r="L1" s="60" t="s">
        <v>14</v>
      </c>
      <c r="M1" s="60"/>
    </row>
    <row r="2" spans="1:13" s="24" customFormat="1" ht="82.5" customHeight="1">
      <c r="A2" s="69"/>
      <c r="B2" s="71"/>
      <c r="C2" s="71"/>
      <c r="D2" s="61" t="s">
        <v>5</v>
      </c>
      <c r="E2" s="61"/>
      <c r="F2" s="62" t="s">
        <v>17</v>
      </c>
      <c r="G2" s="63" t="s">
        <v>18</v>
      </c>
      <c r="H2" s="62" t="s">
        <v>13</v>
      </c>
      <c r="I2" s="62" t="s">
        <v>17</v>
      </c>
      <c r="J2" s="63" t="s">
        <v>18</v>
      </c>
      <c r="K2" s="62" t="s">
        <v>13</v>
      </c>
      <c r="L2" s="63" t="s">
        <v>18</v>
      </c>
      <c r="M2" s="62" t="s">
        <v>13</v>
      </c>
    </row>
    <row r="3" spans="1:13" s="79" customFormat="1" ht="39.75" customHeight="1">
      <c r="A3" s="16">
        <f aca="true" t="shared" si="0" ref="A3:A17">M3</f>
        <v>1</v>
      </c>
      <c r="B3" s="64" t="s">
        <v>40</v>
      </c>
      <c r="C3" s="65" t="s">
        <v>39</v>
      </c>
      <c r="D3" s="65">
        <v>60</v>
      </c>
      <c r="E3" s="66" t="s">
        <v>37</v>
      </c>
      <c r="F3" s="67">
        <v>143</v>
      </c>
      <c r="G3" s="72">
        <f aca="true" t="shared" si="1" ref="G3:G17">IF(F3&lt;&gt;"",IF(ISNUMBER(F3),MAX(1000/TME1*(TME1-F3+MIN(F$1:F$65536)),0),0),"")</f>
        <v>1000</v>
      </c>
      <c r="H3" s="73">
        <f aca="true" t="shared" si="2" ref="H3:H17">IF(G3&lt;&gt;"",RANK(G3,G$1:G$65536),"")</f>
        <v>1</v>
      </c>
      <c r="I3" s="67">
        <v>81</v>
      </c>
      <c r="J3" s="72">
        <f aca="true" t="shared" si="3" ref="J3:J17">IF(I3&lt;&gt;"",IF(ISNUMBER(I3),MAX(1000/TME2*(TME2-I3+MIN(I$1:I$65536)),0),0),"")</f>
        <v>1000</v>
      </c>
      <c r="K3" s="73">
        <f aca="true" t="shared" si="4" ref="K3:K17">IF(J3&lt;&gt;"",RANK(J3,J$1:J$65536),"")</f>
        <v>1</v>
      </c>
      <c r="L3" s="72">
        <f aca="true" t="shared" si="5" ref="L3:L17">IF(J3&lt;&gt;"",G3+J3,"")</f>
        <v>2000</v>
      </c>
      <c r="M3" s="73">
        <f aca="true" t="shared" si="6" ref="M3:M17">IF(L3&lt;&gt;"",RANK(L3,L$1:L$65536),"")</f>
        <v>1</v>
      </c>
    </row>
    <row r="4" spans="1:13" s="79" customFormat="1" ht="39.75" customHeight="1">
      <c r="A4" s="16">
        <f t="shared" si="0"/>
        <v>2</v>
      </c>
      <c r="B4" s="78" t="s">
        <v>38</v>
      </c>
      <c r="C4" s="64" t="s">
        <v>34</v>
      </c>
      <c r="D4" s="64">
        <v>16</v>
      </c>
      <c r="E4" s="75" t="s">
        <v>37</v>
      </c>
      <c r="F4" s="76">
        <v>188</v>
      </c>
      <c r="G4" s="72">
        <f t="shared" si="1"/>
        <v>961.5384615384615</v>
      </c>
      <c r="H4" s="73">
        <f t="shared" si="2"/>
        <v>3</v>
      </c>
      <c r="I4" s="66">
        <v>81</v>
      </c>
      <c r="J4" s="72">
        <f t="shared" si="3"/>
        <v>1000</v>
      </c>
      <c r="K4" s="73">
        <f t="shared" si="4"/>
        <v>1</v>
      </c>
      <c r="L4" s="72">
        <f t="shared" si="5"/>
        <v>1961.5384615384614</v>
      </c>
      <c r="M4" s="73">
        <f t="shared" si="6"/>
        <v>2</v>
      </c>
    </row>
    <row r="5" spans="1:14" s="79" customFormat="1" ht="39.75" customHeight="1">
      <c r="A5" s="16">
        <f t="shared" si="0"/>
        <v>3</v>
      </c>
      <c r="B5" s="64" t="s">
        <v>36</v>
      </c>
      <c r="C5" s="65" t="s">
        <v>26</v>
      </c>
      <c r="D5" s="65">
        <v>0</v>
      </c>
      <c r="E5" s="66" t="s">
        <v>37</v>
      </c>
      <c r="F5" s="67">
        <v>210</v>
      </c>
      <c r="G5" s="72">
        <f t="shared" si="1"/>
        <v>942.7350427350427</v>
      </c>
      <c r="H5" s="73">
        <f t="shared" si="2"/>
        <v>4</v>
      </c>
      <c r="I5" s="67">
        <v>175</v>
      </c>
      <c r="J5" s="72">
        <f t="shared" si="3"/>
        <v>947.7777777777778</v>
      </c>
      <c r="K5" s="73">
        <f t="shared" si="4"/>
        <v>3</v>
      </c>
      <c r="L5" s="72">
        <f t="shared" si="5"/>
        <v>1890.5128205128206</v>
      </c>
      <c r="M5" s="73">
        <f t="shared" si="6"/>
        <v>3</v>
      </c>
      <c r="N5" s="80"/>
    </row>
    <row r="6" spans="1:13" s="79" customFormat="1" ht="39.75" customHeight="1">
      <c r="A6" s="16">
        <f t="shared" si="0"/>
        <v>4</v>
      </c>
      <c r="B6" s="64" t="s">
        <v>31</v>
      </c>
      <c r="C6" s="65" t="s">
        <v>33</v>
      </c>
      <c r="D6" s="65">
        <v>8</v>
      </c>
      <c r="E6" s="66" t="s">
        <v>37</v>
      </c>
      <c r="F6" s="67">
        <v>300</v>
      </c>
      <c r="G6" s="72">
        <f t="shared" si="1"/>
        <v>865.8119658119658</v>
      </c>
      <c r="H6" s="73">
        <f t="shared" si="2"/>
        <v>6</v>
      </c>
      <c r="I6" s="67">
        <v>250</v>
      </c>
      <c r="J6" s="72">
        <f t="shared" si="3"/>
        <v>906.1111111111112</v>
      </c>
      <c r="K6" s="73">
        <f t="shared" si="4"/>
        <v>4</v>
      </c>
      <c r="L6" s="72">
        <f t="shared" si="5"/>
        <v>1771.9230769230771</v>
      </c>
      <c r="M6" s="73">
        <f t="shared" si="6"/>
        <v>4</v>
      </c>
    </row>
    <row r="7" spans="1:13" s="79" customFormat="1" ht="39.75" customHeight="1">
      <c r="A7" s="16">
        <f t="shared" si="0"/>
        <v>5</v>
      </c>
      <c r="B7" s="77" t="s">
        <v>29</v>
      </c>
      <c r="C7" s="65" t="s">
        <v>28</v>
      </c>
      <c r="D7" s="65">
        <v>48</v>
      </c>
      <c r="E7" s="66" t="s">
        <v>37</v>
      </c>
      <c r="F7" s="66">
        <v>150</v>
      </c>
      <c r="G7" s="72">
        <f t="shared" si="1"/>
        <v>994.017094017094</v>
      </c>
      <c r="H7" s="73">
        <f t="shared" si="2"/>
        <v>2</v>
      </c>
      <c r="I7" s="66">
        <v>540</v>
      </c>
      <c r="J7" s="72">
        <f t="shared" si="3"/>
        <v>745</v>
      </c>
      <c r="K7" s="73">
        <f t="shared" si="4"/>
        <v>8</v>
      </c>
      <c r="L7" s="72">
        <f t="shared" si="5"/>
        <v>1739.017094017094</v>
      </c>
      <c r="M7" s="73">
        <f t="shared" si="6"/>
        <v>5</v>
      </c>
    </row>
    <row r="8" spans="1:13" s="79" customFormat="1" ht="39.75" customHeight="1">
      <c r="A8" s="16">
        <f t="shared" si="0"/>
        <v>6</v>
      </c>
      <c r="B8" s="64" t="s">
        <v>75</v>
      </c>
      <c r="C8" s="65" t="s">
        <v>56</v>
      </c>
      <c r="D8" s="65">
        <v>4</v>
      </c>
      <c r="E8" s="66" t="s">
        <v>37</v>
      </c>
      <c r="F8" s="67">
        <v>355</v>
      </c>
      <c r="G8" s="72">
        <f t="shared" si="1"/>
        <v>818.8034188034188</v>
      </c>
      <c r="H8" s="73">
        <f t="shared" si="2"/>
        <v>7</v>
      </c>
      <c r="I8" s="67">
        <v>335</v>
      </c>
      <c r="J8" s="72">
        <f t="shared" si="3"/>
        <v>858.8888888888889</v>
      </c>
      <c r="K8" s="73">
        <f t="shared" si="4"/>
        <v>5</v>
      </c>
      <c r="L8" s="72">
        <f t="shared" si="5"/>
        <v>1677.6923076923076</v>
      </c>
      <c r="M8" s="73">
        <f t="shared" si="6"/>
        <v>6</v>
      </c>
    </row>
    <row r="9" spans="1:13" s="79" customFormat="1" ht="39.75" customHeight="1">
      <c r="A9" s="16">
        <f t="shared" si="0"/>
        <v>7</v>
      </c>
      <c r="B9" s="78" t="s">
        <v>65</v>
      </c>
      <c r="C9" s="64" t="s">
        <v>66</v>
      </c>
      <c r="D9" s="64">
        <v>32</v>
      </c>
      <c r="E9" s="75" t="s">
        <v>37</v>
      </c>
      <c r="F9" s="67">
        <v>432</v>
      </c>
      <c r="G9" s="72">
        <f t="shared" si="1"/>
        <v>752.991452991453</v>
      </c>
      <c r="H9" s="73">
        <f t="shared" si="2"/>
        <v>8</v>
      </c>
      <c r="I9" s="67">
        <v>340</v>
      </c>
      <c r="J9" s="72">
        <f t="shared" si="3"/>
        <v>856.1111111111112</v>
      </c>
      <c r="K9" s="73">
        <f t="shared" si="4"/>
        <v>6</v>
      </c>
      <c r="L9" s="72">
        <f t="shared" si="5"/>
        <v>1609.1025641025642</v>
      </c>
      <c r="M9" s="73">
        <f t="shared" si="6"/>
        <v>7</v>
      </c>
    </row>
    <row r="10" spans="1:13" s="79" customFormat="1" ht="39.75" customHeight="1">
      <c r="A10" s="16">
        <f t="shared" si="0"/>
        <v>8</v>
      </c>
      <c r="B10" s="64" t="s">
        <v>54</v>
      </c>
      <c r="C10" s="65" t="s">
        <v>33</v>
      </c>
      <c r="D10" s="65">
        <v>40</v>
      </c>
      <c r="E10" s="66" t="s">
        <v>37</v>
      </c>
      <c r="F10" s="67">
        <v>570</v>
      </c>
      <c r="G10" s="72">
        <f t="shared" si="1"/>
        <v>635.042735042735</v>
      </c>
      <c r="H10" s="73">
        <f t="shared" si="2"/>
        <v>11</v>
      </c>
      <c r="I10" s="67">
        <v>425</v>
      </c>
      <c r="J10" s="72">
        <f t="shared" si="3"/>
        <v>808.8888888888889</v>
      </c>
      <c r="K10" s="73">
        <f t="shared" si="4"/>
        <v>7</v>
      </c>
      <c r="L10" s="72">
        <f t="shared" si="5"/>
        <v>1443.931623931624</v>
      </c>
      <c r="M10" s="73">
        <f t="shared" si="6"/>
        <v>8</v>
      </c>
    </row>
    <row r="11" spans="1:13" s="79" customFormat="1" ht="39.75" customHeight="1">
      <c r="A11" s="16">
        <f t="shared" si="0"/>
        <v>9</v>
      </c>
      <c r="B11" s="64" t="s">
        <v>98</v>
      </c>
      <c r="C11" s="65" t="s">
        <v>47</v>
      </c>
      <c r="D11" s="65">
        <v>28</v>
      </c>
      <c r="E11" s="66" t="s">
        <v>37</v>
      </c>
      <c r="F11" s="67">
        <v>495</v>
      </c>
      <c r="G11" s="72">
        <f t="shared" si="1"/>
        <v>699.1452991452991</v>
      </c>
      <c r="H11" s="73">
        <f t="shared" si="2"/>
        <v>9</v>
      </c>
      <c r="I11" s="67">
        <v>1040</v>
      </c>
      <c r="J11" s="72">
        <f t="shared" si="3"/>
        <v>467.22222222222223</v>
      </c>
      <c r="K11" s="73">
        <f t="shared" si="4"/>
        <v>9</v>
      </c>
      <c r="L11" s="72">
        <f t="shared" si="5"/>
        <v>1166.3675213675212</v>
      </c>
      <c r="M11" s="73">
        <f t="shared" si="6"/>
        <v>9</v>
      </c>
    </row>
    <row r="12" spans="1:14" s="79" customFormat="1" ht="39.75" customHeight="1">
      <c r="A12" s="16">
        <f t="shared" si="0"/>
        <v>10</v>
      </c>
      <c r="B12" s="64" t="s">
        <v>76</v>
      </c>
      <c r="C12" s="65" t="s">
        <v>56</v>
      </c>
      <c r="D12" s="65">
        <v>56</v>
      </c>
      <c r="E12" s="66" t="s">
        <v>37</v>
      </c>
      <c r="F12" s="67">
        <v>240</v>
      </c>
      <c r="G12" s="72">
        <f t="shared" si="1"/>
        <v>917.0940170940171</v>
      </c>
      <c r="H12" s="73">
        <f t="shared" si="2"/>
        <v>5</v>
      </c>
      <c r="I12" s="67">
        <v>1480</v>
      </c>
      <c r="J12" s="72">
        <f t="shared" si="3"/>
        <v>222.7777777777778</v>
      </c>
      <c r="K12" s="73">
        <f t="shared" si="4"/>
        <v>15</v>
      </c>
      <c r="L12" s="72">
        <f t="shared" si="5"/>
        <v>1139.871794871795</v>
      </c>
      <c r="M12" s="73">
        <f t="shared" si="6"/>
        <v>10</v>
      </c>
      <c r="N12" s="80"/>
    </row>
    <row r="13" spans="1:13" s="79" customFormat="1" ht="39.75" customHeight="1">
      <c r="A13" s="16">
        <f t="shared" si="0"/>
        <v>11</v>
      </c>
      <c r="B13" s="64" t="s">
        <v>99</v>
      </c>
      <c r="C13" s="65" t="s">
        <v>47</v>
      </c>
      <c r="D13" s="65">
        <v>52</v>
      </c>
      <c r="E13" s="66" t="s">
        <v>37</v>
      </c>
      <c r="F13" s="67">
        <v>505</v>
      </c>
      <c r="G13" s="72">
        <f t="shared" si="1"/>
        <v>690.5982905982905</v>
      </c>
      <c r="H13" s="73">
        <f t="shared" si="2"/>
        <v>10</v>
      </c>
      <c r="I13" s="67">
        <v>1285</v>
      </c>
      <c r="J13" s="72">
        <f t="shared" si="3"/>
        <v>331.11111111111114</v>
      </c>
      <c r="K13" s="73">
        <f t="shared" si="4"/>
        <v>10</v>
      </c>
      <c r="L13" s="72">
        <f t="shared" si="5"/>
        <v>1021.7094017094016</v>
      </c>
      <c r="M13" s="73">
        <f t="shared" si="6"/>
        <v>11</v>
      </c>
    </row>
    <row r="14" spans="1:13" s="79" customFormat="1" ht="39.75" customHeight="1">
      <c r="A14" s="16">
        <f t="shared" si="0"/>
        <v>12</v>
      </c>
      <c r="B14" s="78" t="s">
        <v>77</v>
      </c>
      <c r="C14" s="65" t="s">
        <v>56</v>
      </c>
      <c r="D14" s="65">
        <v>36</v>
      </c>
      <c r="E14" s="66" t="s">
        <v>37</v>
      </c>
      <c r="F14" s="66">
        <v>680</v>
      </c>
      <c r="G14" s="72">
        <f t="shared" si="1"/>
        <v>541.025641025641</v>
      </c>
      <c r="H14" s="73">
        <f t="shared" si="2"/>
        <v>13</v>
      </c>
      <c r="I14" s="66">
        <v>1350</v>
      </c>
      <c r="J14" s="72">
        <f t="shared" si="3"/>
        <v>295</v>
      </c>
      <c r="K14" s="73">
        <f t="shared" si="4"/>
        <v>13</v>
      </c>
      <c r="L14" s="72">
        <f t="shared" si="5"/>
        <v>836.025641025641</v>
      </c>
      <c r="M14" s="73">
        <f t="shared" si="6"/>
        <v>12</v>
      </c>
    </row>
    <row r="15" spans="1:13" s="79" customFormat="1" ht="39.75" customHeight="1">
      <c r="A15" s="16">
        <f t="shared" si="0"/>
        <v>13</v>
      </c>
      <c r="B15" s="78" t="s">
        <v>78</v>
      </c>
      <c r="C15" s="65" t="s">
        <v>56</v>
      </c>
      <c r="D15" s="65">
        <v>44</v>
      </c>
      <c r="E15" s="66" t="s">
        <v>37</v>
      </c>
      <c r="F15" s="66">
        <v>655</v>
      </c>
      <c r="G15" s="72">
        <f t="shared" si="1"/>
        <v>562.3931623931624</v>
      </c>
      <c r="H15" s="73">
        <f t="shared" si="2"/>
        <v>12</v>
      </c>
      <c r="I15" s="66">
        <v>1440</v>
      </c>
      <c r="J15" s="72">
        <f t="shared" si="3"/>
        <v>245</v>
      </c>
      <c r="K15" s="73">
        <f t="shared" si="4"/>
        <v>14</v>
      </c>
      <c r="L15" s="72">
        <f t="shared" si="5"/>
        <v>807.3931623931624</v>
      </c>
      <c r="M15" s="73">
        <f t="shared" si="6"/>
        <v>13</v>
      </c>
    </row>
    <row r="16" spans="1:13" s="79" customFormat="1" ht="39.75" customHeight="1">
      <c r="A16" s="16">
        <f t="shared" si="0"/>
        <v>14</v>
      </c>
      <c r="B16" s="64" t="s">
        <v>79</v>
      </c>
      <c r="C16" s="65" t="s">
        <v>56</v>
      </c>
      <c r="D16" s="65">
        <v>20</v>
      </c>
      <c r="E16" s="66" t="s">
        <v>37</v>
      </c>
      <c r="F16" s="67">
        <v>777</v>
      </c>
      <c r="G16" s="72">
        <f t="shared" si="1"/>
        <v>458.1196581196581</v>
      </c>
      <c r="H16" s="73">
        <f t="shared" si="2"/>
        <v>14</v>
      </c>
      <c r="I16" s="67">
        <v>1315</v>
      </c>
      <c r="J16" s="72">
        <f t="shared" si="3"/>
        <v>314.44444444444446</v>
      </c>
      <c r="K16" s="73">
        <f t="shared" si="4"/>
        <v>12</v>
      </c>
      <c r="L16" s="72">
        <f t="shared" si="5"/>
        <v>772.5641025641025</v>
      </c>
      <c r="M16" s="73">
        <f t="shared" si="6"/>
        <v>14</v>
      </c>
    </row>
    <row r="17" spans="1:13" s="79" customFormat="1" ht="39.75" customHeight="1">
      <c r="A17" s="16">
        <f t="shared" si="0"/>
        <v>15</v>
      </c>
      <c r="B17" s="64" t="s">
        <v>97</v>
      </c>
      <c r="C17" s="65" t="s">
        <v>47</v>
      </c>
      <c r="D17" s="65">
        <v>12</v>
      </c>
      <c r="E17" s="66" t="s">
        <v>37</v>
      </c>
      <c r="F17" s="67">
        <v>1055</v>
      </c>
      <c r="G17" s="72">
        <f t="shared" si="1"/>
        <v>220.5128205128205</v>
      </c>
      <c r="H17" s="73">
        <f t="shared" si="2"/>
        <v>15</v>
      </c>
      <c r="I17" s="67">
        <v>1305</v>
      </c>
      <c r="J17" s="72">
        <f t="shared" si="3"/>
        <v>320</v>
      </c>
      <c r="K17" s="73">
        <f t="shared" si="4"/>
        <v>11</v>
      </c>
      <c r="L17" s="72">
        <f t="shared" si="5"/>
        <v>540.5128205128206</v>
      </c>
      <c r="M17" s="73">
        <f t="shared" si="6"/>
        <v>15</v>
      </c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landscape" paperSize="9" r:id="rId1"/>
  <headerFooter alignWithMargins="0">
    <oddHeader>&amp;CKATEGORIA  TM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75" zoomScaleNormal="75" zoomScalePageLayoutView="0" workbookViewId="0" topLeftCell="B1">
      <pane ySplit="2" topLeftCell="BM13" activePane="bottomLeft" state="frozen"/>
      <selection pane="topLeft" activeCell="A1" sqref="A1"/>
      <selection pane="bottomLeft" activeCell="O18" sqref="O18"/>
    </sheetView>
  </sheetViews>
  <sheetFormatPr defaultColWidth="9.00390625" defaultRowHeight="12.75"/>
  <cols>
    <col min="1" max="1" width="4.875" style="0" hidden="1" customWidth="1"/>
    <col min="2" max="2" width="35.375" style="0" customWidth="1"/>
    <col min="3" max="3" width="37.50390625" style="23" customWidth="1"/>
    <col min="4" max="4" width="14.50390625" style="23" hidden="1" customWidth="1"/>
    <col min="5" max="5" width="9.375" style="23" hidden="1" customWidth="1"/>
    <col min="6" max="6" width="7.875" style="0" customWidth="1"/>
    <col min="7" max="7" width="10.625" style="0" customWidth="1"/>
    <col min="8" max="8" width="6.50390625" style="0" customWidth="1"/>
    <col min="9" max="9" width="8.50390625" style="0" customWidth="1"/>
    <col min="10" max="10" width="10.50390625" style="0" customWidth="1"/>
    <col min="11" max="11" width="6.375" style="0" customWidth="1"/>
    <col min="12" max="12" width="13.625" style="0" customWidth="1"/>
    <col min="13" max="13" width="7.625" style="0" customWidth="1"/>
  </cols>
  <sheetData>
    <row r="1" spans="1:13" s="82" customFormat="1" ht="24" customHeight="1">
      <c r="A1" s="101" t="s">
        <v>0</v>
      </c>
      <c r="B1" s="70" t="s">
        <v>1</v>
      </c>
      <c r="C1" s="70" t="s">
        <v>2</v>
      </c>
      <c r="D1" s="81"/>
      <c r="E1" s="81"/>
      <c r="F1" s="102" t="s">
        <v>9</v>
      </c>
      <c r="G1" s="103"/>
      <c r="H1" s="104"/>
      <c r="I1" s="60" t="s">
        <v>10</v>
      </c>
      <c r="J1" s="60"/>
      <c r="K1" s="60"/>
      <c r="L1" s="60" t="s">
        <v>14</v>
      </c>
      <c r="M1" s="60"/>
    </row>
    <row r="2" spans="1:13" s="83" customFormat="1" ht="63" customHeight="1">
      <c r="A2" s="71"/>
      <c r="B2" s="71"/>
      <c r="C2" s="71"/>
      <c r="D2" s="61" t="s">
        <v>5</v>
      </c>
      <c r="E2" s="61"/>
      <c r="F2" s="62" t="s">
        <v>17</v>
      </c>
      <c r="G2" s="63" t="s">
        <v>18</v>
      </c>
      <c r="H2" s="62" t="s">
        <v>13</v>
      </c>
      <c r="I2" s="62" t="s">
        <v>17</v>
      </c>
      <c r="J2" s="63" t="s">
        <v>18</v>
      </c>
      <c r="K2" s="62" t="s">
        <v>13</v>
      </c>
      <c r="L2" s="63" t="s">
        <v>18</v>
      </c>
      <c r="M2" s="62" t="s">
        <v>13</v>
      </c>
    </row>
    <row r="3" spans="1:18" s="82" customFormat="1" ht="30">
      <c r="A3" s="84">
        <f aca="true" t="shared" si="0" ref="A3:A29">M3</f>
        <v>1</v>
      </c>
      <c r="B3" s="74" t="s">
        <v>67</v>
      </c>
      <c r="C3" s="64" t="s">
        <v>30</v>
      </c>
      <c r="D3" s="64">
        <v>12</v>
      </c>
      <c r="E3" s="64" t="s">
        <v>37</v>
      </c>
      <c r="F3" s="76">
        <v>38</v>
      </c>
      <c r="G3" s="72">
        <f aca="true" t="shared" si="1" ref="G3:G29">IF(F3&lt;&gt;"",IF(ISNUMBER(F3),MAX(1000/TDE1*(TDE1-F3+MIN(F$1:F$65536)),0),0),"")</f>
        <v>1000</v>
      </c>
      <c r="H3" s="73">
        <f aca="true" t="shared" si="2" ref="H3:H29">IF(G3&lt;&gt;"",RANK(G3,G$1:G$65536),"")</f>
        <v>1</v>
      </c>
      <c r="I3" s="66">
        <v>50</v>
      </c>
      <c r="J3" s="72">
        <f aca="true" t="shared" si="3" ref="J3:J23">IF(I3&lt;&gt;"",IF(ISNUMBER(I3),MAX(1000/TDE2*(TDE2-I3+MIN(I$1:I$65536)),0),0),"")</f>
        <v>1000.0000000000001</v>
      </c>
      <c r="K3" s="73">
        <f aca="true" t="shared" si="4" ref="K3:K29">IF(J3&lt;&gt;"",RANK(J3,J$1:J$65536),"")</f>
        <v>1</v>
      </c>
      <c r="L3" s="72">
        <f aca="true" t="shared" si="5" ref="L3:L29">IF(J3&lt;&gt;"",G3+J3,"")</f>
        <v>2000</v>
      </c>
      <c r="M3" s="73">
        <f aca="true" t="shared" si="6" ref="M3:M29">IF(L3&lt;&gt;"",RANK(L3,L$1:L$65536),"")</f>
        <v>1</v>
      </c>
      <c r="N3" s="85"/>
      <c r="O3" s="85"/>
      <c r="P3" s="85"/>
      <c r="Q3" s="85"/>
      <c r="R3" s="85"/>
    </row>
    <row r="4" spans="1:13" s="82" customFormat="1" ht="30">
      <c r="A4" s="84">
        <f t="shared" si="0"/>
        <v>2</v>
      </c>
      <c r="B4" s="86" t="s">
        <v>103</v>
      </c>
      <c r="C4" s="64" t="s">
        <v>46</v>
      </c>
      <c r="D4" s="64">
        <v>4</v>
      </c>
      <c r="E4" s="87" t="s">
        <v>37</v>
      </c>
      <c r="F4" s="76">
        <v>116</v>
      </c>
      <c r="G4" s="72">
        <f t="shared" si="1"/>
        <v>942.2222222222222</v>
      </c>
      <c r="H4" s="73">
        <f t="shared" si="2"/>
        <v>2</v>
      </c>
      <c r="I4" s="88">
        <v>120</v>
      </c>
      <c r="J4" s="72">
        <f t="shared" si="3"/>
        <v>929.2929292929293</v>
      </c>
      <c r="K4" s="73">
        <f t="shared" si="4"/>
        <v>2</v>
      </c>
      <c r="L4" s="72">
        <f t="shared" si="5"/>
        <v>1871.5151515151515</v>
      </c>
      <c r="M4" s="73">
        <f t="shared" si="6"/>
        <v>2</v>
      </c>
    </row>
    <row r="5" spans="1:13" s="82" customFormat="1" ht="30">
      <c r="A5" s="84">
        <f t="shared" si="0"/>
        <v>3</v>
      </c>
      <c r="B5" s="74" t="s">
        <v>70</v>
      </c>
      <c r="C5" s="64" t="s">
        <v>30</v>
      </c>
      <c r="D5" s="64">
        <v>16</v>
      </c>
      <c r="E5" s="64" t="s">
        <v>37</v>
      </c>
      <c r="F5" s="67">
        <v>291</v>
      </c>
      <c r="G5" s="72">
        <f t="shared" si="1"/>
        <v>812.5925925925925</v>
      </c>
      <c r="H5" s="73">
        <f t="shared" si="2"/>
        <v>4</v>
      </c>
      <c r="I5" s="67">
        <v>142</v>
      </c>
      <c r="J5" s="72">
        <f t="shared" si="3"/>
        <v>907.0707070707072</v>
      </c>
      <c r="K5" s="73">
        <f t="shared" si="4"/>
        <v>3</v>
      </c>
      <c r="L5" s="72">
        <f t="shared" si="5"/>
        <v>1719.6632996632998</v>
      </c>
      <c r="M5" s="73">
        <f t="shared" si="6"/>
        <v>3</v>
      </c>
    </row>
    <row r="6" spans="1:13" s="89" customFormat="1" ht="30">
      <c r="A6" s="84">
        <f t="shared" si="0"/>
        <v>4</v>
      </c>
      <c r="B6" s="78" t="s">
        <v>81</v>
      </c>
      <c r="C6" s="64" t="s">
        <v>57</v>
      </c>
      <c r="D6" s="64">
        <v>14</v>
      </c>
      <c r="E6" s="64" t="s">
        <v>37</v>
      </c>
      <c r="F6" s="76">
        <v>343</v>
      </c>
      <c r="G6" s="72">
        <f t="shared" si="1"/>
        <v>774.074074074074</v>
      </c>
      <c r="H6" s="73">
        <f t="shared" si="2"/>
        <v>6</v>
      </c>
      <c r="I6" s="66">
        <v>175</v>
      </c>
      <c r="J6" s="72">
        <f t="shared" si="3"/>
        <v>873.7373737373738</v>
      </c>
      <c r="K6" s="73">
        <f t="shared" si="4"/>
        <v>4</v>
      </c>
      <c r="L6" s="72">
        <f t="shared" si="5"/>
        <v>1647.8114478114478</v>
      </c>
      <c r="M6" s="73">
        <f t="shared" si="6"/>
        <v>4</v>
      </c>
    </row>
    <row r="7" spans="1:13" s="89" customFormat="1" ht="30">
      <c r="A7" s="84">
        <f t="shared" si="0"/>
        <v>5</v>
      </c>
      <c r="B7" s="78" t="s">
        <v>68</v>
      </c>
      <c r="C7" s="64" t="s">
        <v>30</v>
      </c>
      <c r="D7" s="64">
        <v>48</v>
      </c>
      <c r="E7" s="64" t="s">
        <v>37</v>
      </c>
      <c r="F7" s="67">
        <v>345</v>
      </c>
      <c r="G7" s="72">
        <f t="shared" si="1"/>
        <v>772.5925925925925</v>
      </c>
      <c r="H7" s="73">
        <f t="shared" si="2"/>
        <v>7</v>
      </c>
      <c r="I7" s="67">
        <v>215</v>
      </c>
      <c r="J7" s="72">
        <f t="shared" si="3"/>
        <v>833.3333333333334</v>
      </c>
      <c r="K7" s="73">
        <f t="shared" si="4"/>
        <v>6</v>
      </c>
      <c r="L7" s="72">
        <f t="shared" si="5"/>
        <v>1605.9259259259259</v>
      </c>
      <c r="M7" s="73">
        <f t="shared" si="6"/>
        <v>5</v>
      </c>
    </row>
    <row r="8" spans="1:13" s="89" customFormat="1" ht="30">
      <c r="A8" s="84">
        <f t="shared" si="0"/>
        <v>6</v>
      </c>
      <c r="B8" s="78" t="s">
        <v>104</v>
      </c>
      <c r="C8" s="64" t="s">
        <v>33</v>
      </c>
      <c r="D8" s="64">
        <v>36</v>
      </c>
      <c r="E8" s="64"/>
      <c r="F8" s="76">
        <v>224</v>
      </c>
      <c r="G8" s="72">
        <f t="shared" si="1"/>
        <v>862.2222222222222</v>
      </c>
      <c r="H8" s="73">
        <f t="shared" si="2"/>
        <v>3</v>
      </c>
      <c r="I8" s="66">
        <v>335</v>
      </c>
      <c r="J8" s="72">
        <f t="shared" si="3"/>
        <v>712.1212121212121</v>
      </c>
      <c r="K8" s="73">
        <f t="shared" si="4"/>
        <v>11</v>
      </c>
      <c r="L8" s="72">
        <f t="shared" si="5"/>
        <v>1574.3434343434342</v>
      </c>
      <c r="M8" s="73">
        <f t="shared" si="6"/>
        <v>6</v>
      </c>
    </row>
    <row r="9" spans="1:13" s="89" customFormat="1" ht="48" customHeight="1">
      <c r="A9" s="84">
        <f t="shared" si="0"/>
        <v>7</v>
      </c>
      <c r="B9" s="78" t="s">
        <v>94</v>
      </c>
      <c r="C9" s="65" t="s">
        <v>93</v>
      </c>
      <c r="D9" s="65">
        <v>32</v>
      </c>
      <c r="E9" s="64" t="s">
        <v>37</v>
      </c>
      <c r="F9" s="76">
        <v>294</v>
      </c>
      <c r="G9" s="72">
        <f t="shared" si="1"/>
        <v>810.3703703703703</v>
      </c>
      <c r="H9" s="73">
        <f t="shared" si="2"/>
        <v>5</v>
      </c>
      <c r="I9" s="66">
        <v>327</v>
      </c>
      <c r="J9" s="72">
        <f t="shared" si="3"/>
        <v>720.2020202020202</v>
      </c>
      <c r="K9" s="73">
        <f t="shared" si="4"/>
        <v>10</v>
      </c>
      <c r="L9" s="72">
        <f t="shared" si="5"/>
        <v>1530.5723905723905</v>
      </c>
      <c r="M9" s="73">
        <f t="shared" si="6"/>
        <v>7</v>
      </c>
    </row>
    <row r="10" spans="1:13" s="89" customFormat="1" ht="48" customHeight="1">
      <c r="A10" s="84">
        <f t="shared" si="0"/>
        <v>8</v>
      </c>
      <c r="B10" s="64" t="s">
        <v>82</v>
      </c>
      <c r="C10" s="64" t="s">
        <v>57</v>
      </c>
      <c r="D10" s="64">
        <v>40</v>
      </c>
      <c r="E10" s="64" t="s">
        <v>37</v>
      </c>
      <c r="F10" s="76">
        <v>440</v>
      </c>
      <c r="G10" s="72">
        <f t="shared" si="1"/>
        <v>702.2222222222222</v>
      </c>
      <c r="H10" s="73">
        <f t="shared" si="2"/>
        <v>9</v>
      </c>
      <c r="I10" s="66">
        <v>240</v>
      </c>
      <c r="J10" s="72">
        <f t="shared" si="3"/>
        <v>808.0808080808081</v>
      </c>
      <c r="K10" s="73">
        <f t="shared" si="4"/>
        <v>8</v>
      </c>
      <c r="L10" s="72">
        <f t="shared" si="5"/>
        <v>1510.3030303030303</v>
      </c>
      <c r="M10" s="73">
        <f t="shared" si="6"/>
        <v>8</v>
      </c>
    </row>
    <row r="11" spans="1:13" s="89" customFormat="1" ht="48" customHeight="1">
      <c r="A11" s="84">
        <f t="shared" si="0"/>
        <v>9</v>
      </c>
      <c r="B11" s="64" t="s">
        <v>80</v>
      </c>
      <c r="C11" s="64" t="s">
        <v>57</v>
      </c>
      <c r="D11" s="64">
        <v>6</v>
      </c>
      <c r="E11" s="64" t="s">
        <v>37</v>
      </c>
      <c r="F11" s="76">
        <v>469</v>
      </c>
      <c r="G11" s="72">
        <f t="shared" si="1"/>
        <v>680.7407407407406</v>
      </c>
      <c r="H11" s="73">
        <f t="shared" si="2"/>
        <v>11</v>
      </c>
      <c r="I11" s="66">
        <v>246</v>
      </c>
      <c r="J11" s="72">
        <f t="shared" si="3"/>
        <v>802.0202020202021</v>
      </c>
      <c r="K11" s="73">
        <f t="shared" si="4"/>
        <v>9</v>
      </c>
      <c r="L11" s="72">
        <f t="shared" si="5"/>
        <v>1482.7609427609427</v>
      </c>
      <c r="M11" s="73">
        <f t="shared" si="6"/>
        <v>9</v>
      </c>
    </row>
    <row r="12" spans="1:18" s="89" customFormat="1" ht="48" customHeight="1">
      <c r="A12" s="84">
        <f t="shared" si="0"/>
        <v>10</v>
      </c>
      <c r="B12" s="78" t="s">
        <v>53</v>
      </c>
      <c r="C12" s="64" t="s">
        <v>33</v>
      </c>
      <c r="D12" s="64">
        <v>0</v>
      </c>
      <c r="E12" s="64"/>
      <c r="F12" s="76">
        <v>500</v>
      </c>
      <c r="G12" s="72">
        <f t="shared" si="1"/>
        <v>657.7777777777777</v>
      </c>
      <c r="H12" s="73">
        <f t="shared" si="2"/>
        <v>12</v>
      </c>
      <c r="I12" s="66">
        <v>230</v>
      </c>
      <c r="J12" s="72">
        <f t="shared" si="3"/>
        <v>818.1818181818182</v>
      </c>
      <c r="K12" s="73">
        <f t="shared" si="4"/>
        <v>7</v>
      </c>
      <c r="L12" s="72">
        <f t="shared" si="5"/>
        <v>1475.9595959595958</v>
      </c>
      <c r="M12" s="73">
        <f t="shared" si="6"/>
        <v>10</v>
      </c>
      <c r="N12" s="90"/>
      <c r="O12" s="90"/>
      <c r="P12" s="90"/>
      <c r="Q12" s="90"/>
      <c r="R12" s="90"/>
    </row>
    <row r="13" spans="1:13" s="89" customFormat="1" ht="36" customHeight="1">
      <c r="A13" s="84">
        <f t="shared" si="0"/>
        <v>11</v>
      </c>
      <c r="B13" s="78" t="s">
        <v>69</v>
      </c>
      <c r="C13" s="64" t="s">
        <v>30</v>
      </c>
      <c r="D13" s="64">
        <v>22</v>
      </c>
      <c r="E13" s="64" t="s">
        <v>37</v>
      </c>
      <c r="F13" s="76">
        <v>700</v>
      </c>
      <c r="G13" s="72">
        <f t="shared" si="1"/>
        <v>509.6296296296296</v>
      </c>
      <c r="H13" s="73">
        <f t="shared" si="2"/>
        <v>19</v>
      </c>
      <c r="I13" s="88">
        <v>205</v>
      </c>
      <c r="J13" s="72">
        <f t="shared" si="3"/>
        <v>843.4343434343435</v>
      </c>
      <c r="K13" s="73">
        <f t="shared" si="4"/>
        <v>5</v>
      </c>
      <c r="L13" s="72">
        <f t="shared" si="5"/>
        <v>1353.0639730639732</v>
      </c>
      <c r="M13" s="73">
        <f t="shared" si="6"/>
        <v>11</v>
      </c>
    </row>
    <row r="14" spans="1:13" s="89" customFormat="1" ht="36" customHeight="1">
      <c r="A14" s="84">
        <f t="shared" si="0"/>
        <v>12</v>
      </c>
      <c r="B14" s="78" t="s">
        <v>83</v>
      </c>
      <c r="C14" s="64" t="s">
        <v>57</v>
      </c>
      <c r="D14" s="64">
        <v>34</v>
      </c>
      <c r="E14" s="64" t="s">
        <v>37</v>
      </c>
      <c r="F14" s="76">
        <v>711</v>
      </c>
      <c r="G14" s="72">
        <f t="shared" si="1"/>
        <v>501.48148148148147</v>
      </c>
      <c r="H14" s="73">
        <f t="shared" si="2"/>
        <v>20</v>
      </c>
      <c r="I14" s="66">
        <v>385</v>
      </c>
      <c r="J14" s="72">
        <f t="shared" si="3"/>
        <v>661.6161616161617</v>
      </c>
      <c r="K14" s="73">
        <f t="shared" si="4"/>
        <v>12</v>
      </c>
      <c r="L14" s="72">
        <f t="shared" si="5"/>
        <v>1163.0976430976432</v>
      </c>
      <c r="M14" s="73">
        <f t="shared" si="6"/>
        <v>12</v>
      </c>
    </row>
    <row r="15" spans="1:13" s="89" customFormat="1" ht="36" customHeight="1">
      <c r="A15" s="84">
        <f t="shared" si="0"/>
        <v>13</v>
      </c>
      <c r="B15" s="64" t="s">
        <v>55</v>
      </c>
      <c r="C15" s="65" t="s">
        <v>48</v>
      </c>
      <c r="D15" s="65">
        <v>50</v>
      </c>
      <c r="E15" s="64" t="s">
        <v>37</v>
      </c>
      <c r="F15" s="66">
        <v>525</v>
      </c>
      <c r="G15" s="72">
        <f t="shared" si="1"/>
        <v>639.2592592592592</v>
      </c>
      <c r="H15" s="73">
        <f t="shared" si="2"/>
        <v>13</v>
      </c>
      <c r="I15" s="88">
        <v>595</v>
      </c>
      <c r="J15" s="72">
        <f t="shared" si="3"/>
        <v>449.49494949494954</v>
      </c>
      <c r="K15" s="73">
        <f t="shared" si="4"/>
        <v>14</v>
      </c>
      <c r="L15" s="72">
        <f t="shared" si="5"/>
        <v>1088.7542087542088</v>
      </c>
      <c r="M15" s="73">
        <f t="shared" si="6"/>
        <v>13</v>
      </c>
    </row>
    <row r="16" spans="1:13" s="89" customFormat="1" ht="36" customHeight="1">
      <c r="A16" s="84">
        <f t="shared" si="0"/>
        <v>14</v>
      </c>
      <c r="B16" s="64" t="s">
        <v>84</v>
      </c>
      <c r="C16" s="64" t="s">
        <v>57</v>
      </c>
      <c r="D16" s="64" t="s">
        <v>86</v>
      </c>
      <c r="E16" s="64" t="s">
        <v>37</v>
      </c>
      <c r="F16" s="66">
        <v>533</v>
      </c>
      <c r="G16" s="72">
        <f t="shared" si="1"/>
        <v>633.3333333333333</v>
      </c>
      <c r="H16" s="73">
        <f t="shared" si="2"/>
        <v>14</v>
      </c>
      <c r="I16" s="88">
        <v>630</v>
      </c>
      <c r="J16" s="72">
        <f t="shared" si="3"/>
        <v>414.14141414141415</v>
      </c>
      <c r="K16" s="73">
        <f t="shared" si="4"/>
        <v>15</v>
      </c>
      <c r="L16" s="72">
        <f t="shared" si="5"/>
        <v>1047.4747474747473</v>
      </c>
      <c r="M16" s="73">
        <f t="shared" si="6"/>
        <v>14</v>
      </c>
    </row>
    <row r="17" spans="1:13" s="89" customFormat="1" ht="36" customHeight="1">
      <c r="A17" s="84">
        <f t="shared" si="0"/>
        <v>15</v>
      </c>
      <c r="B17" s="78" t="s">
        <v>85</v>
      </c>
      <c r="C17" s="64" t="s">
        <v>57</v>
      </c>
      <c r="D17" s="64">
        <v>8</v>
      </c>
      <c r="E17" s="64" t="s">
        <v>37</v>
      </c>
      <c r="F17" s="76">
        <v>415</v>
      </c>
      <c r="G17" s="72">
        <f t="shared" si="1"/>
        <v>720.7407407407406</v>
      </c>
      <c r="H17" s="73">
        <f t="shared" si="2"/>
        <v>8</v>
      </c>
      <c r="I17" s="66">
        <v>755</v>
      </c>
      <c r="J17" s="72">
        <f t="shared" si="3"/>
        <v>287.8787878787879</v>
      </c>
      <c r="K17" s="73">
        <f t="shared" si="4"/>
        <v>19</v>
      </c>
      <c r="L17" s="72">
        <f t="shared" si="5"/>
        <v>1008.6195286195285</v>
      </c>
      <c r="M17" s="73">
        <f t="shared" si="6"/>
        <v>15</v>
      </c>
    </row>
    <row r="18" spans="1:13" s="89" customFormat="1" ht="53.25" customHeight="1">
      <c r="A18" s="84">
        <f t="shared" si="0"/>
        <v>16</v>
      </c>
      <c r="B18" s="78" t="s">
        <v>73</v>
      </c>
      <c r="C18" s="65" t="s">
        <v>48</v>
      </c>
      <c r="D18" s="65">
        <v>28</v>
      </c>
      <c r="E18" s="64" t="s">
        <v>37</v>
      </c>
      <c r="F18" s="67">
        <v>545</v>
      </c>
      <c r="G18" s="72">
        <f t="shared" si="1"/>
        <v>624.4444444444445</v>
      </c>
      <c r="H18" s="73">
        <f t="shared" si="2"/>
        <v>15</v>
      </c>
      <c r="I18" s="67">
        <v>750</v>
      </c>
      <c r="J18" s="72">
        <f t="shared" si="3"/>
        <v>292.92929292929296</v>
      </c>
      <c r="K18" s="73">
        <f t="shared" si="4"/>
        <v>18</v>
      </c>
      <c r="L18" s="72">
        <f t="shared" si="5"/>
        <v>917.3737373737374</v>
      </c>
      <c r="M18" s="73">
        <f t="shared" si="6"/>
        <v>16</v>
      </c>
    </row>
    <row r="19" spans="1:13" s="89" customFormat="1" ht="36" customHeight="1">
      <c r="A19" s="84">
        <f t="shared" si="0"/>
        <v>17</v>
      </c>
      <c r="B19" s="78" t="s">
        <v>89</v>
      </c>
      <c r="C19" s="64" t="s">
        <v>27</v>
      </c>
      <c r="D19" s="64">
        <v>10</v>
      </c>
      <c r="E19" s="64" t="s">
        <v>37</v>
      </c>
      <c r="F19" s="76">
        <v>660</v>
      </c>
      <c r="G19" s="72">
        <f t="shared" si="1"/>
        <v>539.2592592592592</v>
      </c>
      <c r="H19" s="73">
        <f t="shared" si="2"/>
        <v>17</v>
      </c>
      <c r="I19" s="66">
        <v>710</v>
      </c>
      <c r="J19" s="72">
        <f t="shared" si="3"/>
        <v>333.33333333333337</v>
      </c>
      <c r="K19" s="73">
        <f t="shared" si="4"/>
        <v>17</v>
      </c>
      <c r="L19" s="72">
        <f t="shared" si="5"/>
        <v>872.5925925925926</v>
      </c>
      <c r="M19" s="73">
        <f t="shared" si="6"/>
        <v>17</v>
      </c>
    </row>
    <row r="20" spans="1:13" s="89" customFormat="1" ht="36" customHeight="1">
      <c r="A20" s="84">
        <f t="shared" si="0"/>
        <v>18</v>
      </c>
      <c r="B20" s="78" t="s">
        <v>95</v>
      </c>
      <c r="C20" s="65" t="s">
        <v>96</v>
      </c>
      <c r="D20" s="65">
        <v>44</v>
      </c>
      <c r="E20" s="64" t="s">
        <v>37</v>
      </c>
      <c r="F20" s="67">
        <v>465</v>
      </c>
      <c r="G20" s="72">
        <f t="shared" si="1"/>
        <v>683.7037037037037</v>
      </c>
      <c r="H20" s="73">
        <f t="shared" si="2"/>
        <v>10</v>
      </c>
      <c r="I20" s="67">
        <v>910</v>
      </c>
      <c r="J20" s="72">
        <f t="shared" si="3"/>
        <v>131.31313131313132</v>
      </c>
      <c r="K20" s="73">
        <f t="shared" si="4"/>
        <v>22</v>
      </c>
      <c r="L20" s="72">
        <f t="shared" si="5"/>
        <v>815.016835016835</v>
      </c>
      <c r="M20" s="73">
        <f t="shared" si="6"/>
        <v>18</v>
      </c>
    </row>
    <row r="21" spans="1:13" s="89" customFormat="1" ht="36" customHeight="1">
      <c r="A21" s="84">
        <f t="shared" si="0"/>
        <v>19</v>
      </c>
      <c r="B21" s="78" t="s">
        <v>32</v>
      </c>
      <c r="C21" s="64" t="s">
        <v>26</v>
      </c>
      <c r="D21" s="64">
        <v>24</v>
      </c>
      <c r="E21" s="64"/>
      <c r="F21" s="67">
        <v>1205</v>
      </c>
      <c r="G21" s="72">
        <f t="shared" si="1"/>
        <v>135.55555555555554</v>
      </c>
      <c r="H21" s="73">
        <f t="shared" si="2"/>
        <v>26</v>
      </c>
      <c r="I21" s="67">
        <v>490</v>
      </c>
      <c r="J21" s="72">
        <f t="shared" si="3"/>
        <v>555.5555555555555</v>
      </c>
      <c r="K21" s="73">
        <f t="shared" si="4"/>
        <v>13</v>
      </c>
      <c r="L21" s="72">
        <f t="shared" si="5"/>
        <v>691.1111111111111</v>
      </c>
      <c r="M21" s="73">
        <f t="shared" si="6"/>
        <v>19</v>
      </c>
    </row>
    <row r="22" spans="1:13" s="89" customFormat="1" ht="36" customHeight="1">
      <c r="A22" s="84">
        <f t="shared" si="0"/>
        <v>20</v>
      </c>
      <c r="B22" s="78" t="s">
        <v>92</v>
      </c>
      <c r="C22" s="64" t="s">
        <v>27</v>
      </c>
      <c r="D22" s="64">
        <v>18</v>
      </c>
      <c r="E22" s="64" t="s">
        <v>37</v>
      </c>
      <c r="F22" s="76">
        <v>777</v>
      </c>
      <c r="G22" s="72">
        <f t="shared" si="1"/>
        <v>452.59259259259255</v>
      </c>
      <c r="H22" s="73">
        <f t="shared" si="2"/>
        <v>22</v>
      </c>
      <c r="I22" s="66">
        <v>820</v>
      </c>
      <c r="J22" s="72">
        <f t="shared" si="3"/>
        <v>222.22222222222223</v>
      </c>
      <c r="K22" s="73">
        <f t="shared" si="4"/>
        <v>20</v>
      </c>
      <c r="L22" s="72">
        <f t="shared" si="5"/>
        <v>674.8148148148148</v>
      </c>
      <c r="M22" s="73">
        <f t="shared" si="6"/>
        <v>20</v>
      </c>
    </row>
    <row r="23" spans="1:13" s="89" customFormat="1" ht="36" customHeight="1">
      <c r="A23" s="84">
        <f t="shared" si="0"/>
        <v>21</v>
      </c>
      <c r="B23" s="78" t="s">
        <v>91</v>
      </c>
      <c r="C23" s="64" t="s">
        <v>27</v>
      </c>
      <c r="D23" s="64">
        <v>46</v>
      </c>
      <c r="E23" s="64" t="s">
        <v>37</v>
      </c>
      <c r="F23" s="66">
        <v>660</v>
      </c>
      <c r="G23" s="72">
        <f t="shared" si="1"/>
        <v>539.2592592592592</v>
      </c>
      <c r="H23" s="73">
        <f t="shared" si="2"/>
        <v>17</v>
      </c>
      <c r="I23" s="88">
        <v>935</v>
      </c>
      <c r="J23" s="72">
        <f t="shared" si="3"/>
        <v>106.06060606060606</v>
      </c>
      <c r="K23" s="73">
        <f t="shared" si="4"/>
        <v>24</v>
      </c>
      <c r="L23" s="72">
        <f t="shared" si="5"/>
        <v>645.3198653198654</v>
      </c>
      <c r="M23" s="73">
        <f t="shared" si="6"/>
        <v>21</v>
      </c>
    </row>
    <row r="24" spans="1:13" s="89" customFormat="1" ht="36" customHeight="1">
      <c r="A24" s="84">
        <f t="shared" si="0"/>
        <v>22</v>
      </c>
      <c r="B24" s="78" t="s">
        <v>88</v>
      </c>
      <c r="C24" s="64" t="s">
        <v>27</v>
      </c>
      <c r="D24" s="64">
        <v>2</v>
      </c>
      <c r="E24" s="64" t="s">
        <v>37</v>
      </c>
      <c r="F24" s="76">
        <v>550</v>
      </c>
      <c r="G24" s="72">
        <f t="shared" si="1"/>
        <v>620.7407407407408</v>
      </c>
      <c r="H24" s="73">
        <f t="shared" si="2"/>
        <v>16</v>
      </c>
      <c r="I24" s="66">
        <v>1075</v>
      </c>
      <c r="J24" s="72">
        <v>1</v>
      </c>
      <c r="K24" s="73">
        <f t="shared" si="4"/>
        <v>27</v>
      </c>
      <c r="L24" s="72">
        <f t="shared" si="5"/>
        <v>621.7407407407408</v>
      </c>
      <c r="M24" s="73">
        <f t="shared" si="6"/>
        <v>22</v>
      </c>
    </row>
    <row r="25" spans="1:13" s="89" customFormat="1" ht="36" customHeight="1">
      <c r="A25" s="84">
        <f t="shared" si="0"/>
        <v>23</v>
      </c>
      <c r="B25" s="78" t="s">
        <v>90</v>
      </c>
      <c r="C25" s="64" t="s">
        <v>27</v>
      </c>
      <c r="D25" s="64">
        <v>26</v>
      </c>
      <c r="E25" s="64" t="s">
        <v>37</v>
      </c>
      <c r="F25" s="66">
        <v>738</v>
      </c>
      <c r="G25" s="72">
        <f t="shared" si="1"/>
        <v>481.48148148148147</v>
      </c>
      <c r="H25" s="73">
        <f t="shared" si="2"/>
        <v>21</v>
      </c>
      <c r="I25" s="88">
        <v>910</v>
      </c>
      <c r="J25" s="72">
        <f>IF(I25&lt;&gt;"",IF(ISNUMBER(I25),MAX(1000/TDE2*(TDE2-I25+MIN(I:I)),0),0),"")</f>
        <v>131.31313131313132</v>
      </c>
      <c r="K25" s="73">
        <f t="shared" si="4"/>
        <v>22</v>
      </c>
      <c r="L25" s="72">
        <f t="shared" si="5"/>
        <v>612.7946127946128</v>
      </c>
      <c r="M25" s="73">
        <f t="shared" si="6"/>
        <v>23</v>
      </c>
    </row>
    <row r="26" spans="1:13" s="89" customFormat="1" ht="36" customHeight="1">
      <c r="A26" s="84">
        <f t="shared" si="0"/>
        <v>24</v>
      </c>
      <c r="B26" s="64" t="s">
        <v>87</v>
      </c>
      <c r="C26" s="65" t="s">
        <v>27</v>
      </c>
      <c r="D26" s="65">
        <v>38</v>
      </c>
      <c r="E26" s="65" t="s">
        <v>37</v>
      </c>
      <c r="F26" s="66">
        <v>825</v>
      </c>
      <c r="G26" s="72">
        <f t="shared" si="1"/>
        <v>417.037037037037</v>
      </c>
      <c r="H26" s="73">
        <f t="shared" si="2"/>
        <v>23</v>
      </c>
      <c r="I26" s="88">
        <v>895</v>
      </c>
      <c r="J26" s="72">
        <f>IF(I26&lt;&gt;"",IF(ISNUMBER(I26),MAX(1000/TDE2*(TDE2-I26+MIN(I:I)),0),0),"")</f>
        <v>146.46464646464648</v>
      </c>
      <c r="K26" s="73">
        <f t="shared" si="4"/>
        <v>21</v>
      </c>
      <c r="L26" s="72">
        <f t="shared" si="5"/>
        <v>563.5016835016835</v>
      </c>
      <c r="M26" s="73">
        <f t="shared" si="6"/>
        <v>24</v>
      </c>
    </row>
    <row r="27" spans="1:13" s="89" customFormat="1" ht="36" customHeight="1">
      <c r="A27" s="84">
        <f t="shared" si="0"/>
        <v>25</v>
      </c>
      <c r="B27" s="78" t="s">
        <v>72</v>
      </c>
      <c r="C27" s="64" t="s">
        <v>30</v>
      </c>
      <c r="D27" s="64">
        <v>42</v>
      </c>
      <c r="E27" s="64" t="s">
        <v>37</v>
      </c>
      <c r="F27" s="66">
        <v>905</v>
      </c>
      <c r="G27" s="72">
        <f t="shared" si="1"/>
        <v>357.77777777777777</v>
      </c>
      <c r="H27" s="73">
        <f t="shared" si="2"/>
        <v>24</v>
      </c>
      <c r="I27" s="88">
        <v>1010</v>
      </c>
      <c r="J27" s="72">
        <f>IF(I27&lt;&gt;"",IF(ISNUMBER(I27),MAX(1000/TDE2*(TDE2-I27+MIN(I:I)),0),0),"")</f>
        <v>30.303030303030305</v>
      </c>
      <c r="K27" s="73">
        <f t="shared" si="4"/>
        <v>25</v>
      </c>
      <c r="L27" s="72">
        <f t="shared" si="5"/>
        <v>388.0808080808081</v>
      </c>
      <c r="M27" s="73">
        <f t="shared" si="6"/>
        <v>25</v>
      </c>
    </row>
    <row r="28" spans="1:13" s="89" customFormat="1" ht="36" customHeight="1">
      <c r="A28" s="84">
        <f t="shared" si="0"/>
        <v>26</v>
      </c>
      <c r="B28" s="64" t="s">
        <v>74</v>
      </c>
      <c r="C28" s="65" t="s">
        <v>48</v>
      </c>
      <c r="D28" s="65">
        <v>20</v>
      </c>
      <c r="E28" s="64" t="s">
        <v>37</v>
      </c>
      <c r="F28" s="66" t="s">
        <v>105</v>
      </c>
      <c r="G28" s="72">
        <f t="shared" si="1"/>
        <v>0</v>
      </c>
      <c r="H28" s="73">
        <f t="shared" si="2"/>
        <v>27</v>
      </c>
      <c r="I28" s="88">
        <v>690</v>
      </c>
      <c r="J28" s="72">
        <f>IF(I28&lt;&gt;"",IF(ISNUMBER(I28),MAX(1000/TDE2*(TDE2-I28+MIN(I:I)),0),0),"")</f>
        <v>353.5353535353536</v>
      </c>
      <c r="K28" s="73">
        <f t="shared" si="4"/>
        <v>16</v>
      </c>
      <c r="L28" s="72">
        <f t="shared" si="5"/>
        <v>353.5353535353536</v>
      </c>
      <c r="M28" s="73">
        <f t="shared" si="6"/>
        <v>26</v>
      </c>
    </row>
    <row r="29" spans="1:13" s="89" customFormat="1" ht="36" customHeight="1">
      <c r="A29" s="84">
        <f t="shared" si="0"/>
        <v>27</v>
      </c>
      <c r="B29" s="78" t="s">
        <v>71</v>
      </c>
      <c r="C29" s="64" t="s">
        <v>30</v>
      </c>
      <c r="D29" s="64">
        <v>30</v>
      </c>
      <c r="E29" s="64" t="s">
        <v>37</v>
      </c>
      <c r="F29" s="66">
        <v>1010</v>
      </c>
      <c r="G29" s="72">
        <f t="shared" si="1"/>
        <v>280</v>
      </c>
      <c r="H29" s="73">
        <f t="shared" si="2"/>
        <v>25</v>
      </c>
      <c r="I29" s="88">
        <v>1010</v>
      </c>
      <c r="J29" s="72">
        <f>IF(I29&lt;&gt;"",IF(ISNUMBER(I29),MAX(1000/TDE2*(TDE2-I29+MIN(I:I)),0),0),"")</f>
        <v>30.303030303030305</v>
      </c>
      <c r="K29" s="73">
        <f t="shared" si="4"/>
        <v>25</v>
      </c>
      <c r="L29" s="72">
        <f t="shared" si="5"/>
        <v>310.3030303030303</v>
      </c>
      <c r="M29" s="73">
        <f t="shared" si="6"/>
        <v>27</v>
      </c>
    </row>
    <row r="30" spans="6:18" ht="12.75"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6:18" ht="12.75"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6:18" ht="12.75"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6:18" ht="12.75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6:18" ht="12.75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6:18" ht="12.75"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6:18" ht="12.75"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6:18" ht="12.75"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6:18" ht="12.75"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6:18" ht="12.75"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6:18" ht="12.75"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6:18" ht="12.75"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6:18" ht="12.75"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6:18" ht="12.75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6:18" ht="12.75"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6:18" ht="12.75"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6:18" ht="12.75"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6:18" ht="12.75"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6:18" ht="12.75"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6:18" ht="12.75"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6:18" ht="12.75"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6:18" ht="12.75"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6:18" ht="12.75"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6:18" ht="12.7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6:18" ht="12.75"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6:18" ht="12.75"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6:18" ht="12.75"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6:18" ht="12.75"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6:18" ht="12.75"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6:18" ht="12.75"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6:18" ht="12.75"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6:18" ht="12.75"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6:18" ht="12.75"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6:18" ht="12.75"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6:18" ht="12.75"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6:18" ht="12.75"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6:18" ht="12.75"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6:18" ht="12.75"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6:18" ht="12.75"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6:18" ht="12.75"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6:18" ht="12.75"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6:18" ht="12.75"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6:18" ht="12.75"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6:18" ht="12.75"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6:18" ht="12.75"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</sheetData>
  <sheetProtection/>
  <mergeCells count="4">
    <mergeCell ref="A1:A2"/>
    <mergeCell ref="B1:B2"/>
    <mergeCell ref="C1:C2"/>
    <mergeCell ref="F1:H1"/>
  </mergeCells>
  <printOptions horizontalCentered="1"/>
  <pageMargins left="0.5511811023622047" right="0.5905511811023623" top="0.5905511811023623" bottom="0.31496062992125984" header="0.2755905511811024" footer="0.5118110236220472"/>
  <pageSetup fitToHeight="1" fitToWidth="1" horizontalDpi="300" verticalDpi="300" orientation="portrait" paperSize="9" scale="87" r:id="rId1"/>
  <headerFooter alignWithMargins="0">
    <oddHeader>&amp;CKATEGORIA  TD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00390625" style="0" customWidth="1"/>
    <col min="2" max="2" width="23.50390625" style="0" customWidth="1"/>
    <col min="3" max="3" width="33.00390625" style="0" customWidth="1"/>
    <col min="5" max="5" width="9.125" style="58" customWidth="1"/>
  </cols>
  <sheetData>
    <row r="1" spans="1:4" ht="12.75">
      <c r="A1" s="98" t="s">
        <v>0</v>
      </c>
      <c r="B1" s="100" t="s">
        <v>1</v>
      </c>
      <c r="C1" s="100" t="s">
        <v>2</v>
      </c>
      <c r="D1" s="10" t="s">
        <v>9</v>
      </c>
    </row>
    <row r="2" spans="1:5" ht="51" customHeight="1">
      <c r="A2" s="99"/>
      <c r="B2" s="99"/>
      <c r="C2" s="99"/>
      <c r="D2" s="31" t="s">
        <v>17</v>
      </c>
      <c r="E2" s="23"/>
    </row>
    <row r="3" spans="1:4" ht="25.5" customHeight="1">
      <c r="A3" s="33">
        <v>1</v>
      </c>
      <c r="B3" s="44" t="s">
        <v>38</v>
      </c>
      <c r="C3" s="32" t="s">
        <v>34</v>
      </c>
      <c r="D3" s="33">
        <v>141</v>
      </c>
    </row>
    <row r="4" spans="1:4" ht="25.5" customHeight="1">
      <c r="A4" s="9">
        <v>2</v>
      </c>
      <c r="B4" s="44" t="s">
        <v>35</v>
      </c>
      <c r="C4" s="32" t="s">
        <v>28</v>
      </c>
      <c r="D4" s="33">
        <v>390</v>
      </c>
    </row>
    <row r="5" spans="1:4" ht="25.5" customHeight="1">
      <c r="A5" s="9">
        <v>3</v>
      </c>
      <c r="B5" s="45" t="s">
        <v>40</v>
      </c>
      <c r="C5" s="32" t="s">
        <v>39</v>
      </c>
      <c r="D5" s="33">
        <v>529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874015748031497" bottom="0.984251968503937" header="5.905511811023622" footer="0.5118110236220472"/>
  <pageSetup horizontalDpi="300" verticalDpi="300" orientation="landscape" paperSize="9" r:id="rId1"/>
  <headerFooter alignWithMargins="0">
    <oddHeader>&amp;CKATEGORIA  TN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spans="1:12" ht="12.75">
      <c r="A1" s="108" t="s">
        <v>3</v>
      </c>
      <c r="B1" s="109"/>
      <c r="C1" s="110" t="s">
        <v>4</v>
      </c>
      <c r="D1" s="111"/>
      <c r="E1" s="112" t="s">
        <v>20</v>
      </c>
      <c r="F1" s="113"/>
      <c r="G1" s="114" t="s">
        <v>21</v>
      </c>
      <c r="H1" s="115"/>
      <c r="I1" s="105" t="s">
        <v>23</v>
      </c>
      <c r="J1" s="106"/>
      <c r="K1" s="107" t="s">
        <v>25</v>
      </c>
      <c r="L1" s="107"/>
    </row>
    <row r="2" spans="1:12" ht="12.75">
      <c r="A2" s="34" t="s">
        <v>5</v>
      </c>
      <c r="B2" s="34">
        <f>19*90+6*60</f>
        <v>2070</v>
      </c>
      <c r="C2" s="35" t="s">
        <v>5</v>
      </c>
      <c r="D2" s="35">
        <f>14*90</f>
        <v>1260</v>
      </c>
      <c r="E2" s="36" t="s">
        <v>5</v>
      </c>
      <c r="F2" s="36">
        <f>13*90</f>
        <v>1170</v>
      </c>
      <c r="G2" s="37" t="s">
        <v>5</v>
      </c>
      <c r="H2" s="37">
        <v>1350</v>
      </c>
      <c r="I2" s="38" t="s">
        <v>5</v>
      </c>
      <c r="J2" s="38">
        <v>720</v>
      </c>
      <c r="K2" s="47" t="s">
        <v>5</v>
      </c>
      <c r="L2" s="47">
        <v>720</v>
      </c>
    </row>
    <row r="3" spans="1:12" ht="12.75">
      <c r="A3" s="34" t="s">
        <v>6</v>
      </c>
      <c r="B3" s="34">
        <f>19*90</f>
        <v>1710</v>
      </c>
      <c r="C3" s="35" t="s">
        <v>6</v>
      </c>
      <c r="D3" s="35">
        <f>15*90+4*60</f>
        <v>1590</v>
      </c>
      <c r="E3" s="36" t="s">
        <v>6</v>
      </c>
      <c r="F3" s="36">
        <v>1800</v>
      </c>
      <c r="G3" s="37" t="s">
        <v>6</v>
      </c>
      <c r="H3" s="37">
        <v>990</v>
      </c>
      <c r="I3" s="38"/>
      <c r="J3" s="38"/>
      <c r="K3" s="47"/>
      <c r="L3" s="47"/>
    </row>
    <row r="4" spans="1:12" ht="12.75">
      <c r="A4" s="34" t="s">
        <v>7</v>
      </c>
      <c r="B4" s="34">
        <f>16*90</f>
        <v>1440</v>
      </c>
      <c r="C4" s="35" t="s">
        <v>7</v>
      </c>
      <c r="D4" s="35">
        <f>16*90</f>
        <v>1440</v>
      </c>
      <c r="E4" s="36" t="s">
        <v>7</v>
      </c>
      <c r="F4" s="36"/>
      <c r="G4" s="37" t="s">
        <v>7</v>
      </c>
      <c r="H4" s="37"/>
      <c r="I4" s="38"/>
      <c r="J4" s="38"/>
      <c r="K4" s="47"/>
      <c r="L4" s="47"/>
    </row>
    <row r="5" spans="1:12" ht="12.75">
      <c r="A5" s="34" t="s">
        <v>8</v>
      </c>
      <c r="B5" s="34"/>
      <c r="C5" s="35" t="s">
        <v>8</v>
      </c>
      <c r="D5" s="35"/>
      <c r="E5" s="36" t="s">
        <v>8</v>
      </c>
      <c r="F5" s="36"/>
      <c r="G5" s="37" t="s">
        <v>8</v>
      </c>
      <c r="H5" s="37"/>
      <c r="I5" s="38"/>
      <c r="J5" s="38"/>
      <c r="K5" s="47"/>
      <c r="L5" s="47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2010-05-09T01:46:20Z</cp:lastPrinted>
  <dcterms:created xsi:type="dcterms:W3CDTF">1998-06-05T10:25:00Z</dcterms:created>
  <dcterms:modified xsi:type="dcterms:W3CDTF">2010-05-10T14:06:24Z</dcterms:modified>
  <cp:category/>
  <cp:version/>
  <cp:contentType/>
  <cp:contentStatus/>
</cp:coreProperties>
</file>