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615" windowHeight="5925" activeTab="0"/>
  </bookViews>
  <sheets>
    <sheet name="Wyniki TM" sheetId="1" r:id="rId1"/>
    <sheet name="Wyniki TJ" sheetId="2" r:id="rId2"/>
    <sheet name="Wyniki TS" sheetId="3" r:id="rId3"/>
    <sheet name="DMP" sheetId="4" r:id="rId4"/>
    <sheet name="Puchar Województwa" sheetId="5" r:id="rId5"/>
  </sheets>
  <definedNames>
    <definedName name="_xlnm.Print_Area" localSheetId="3">'DMP'!$A$1:$D$9</definedName>
    <definedName name="_xlnm.Print_Area" localSheetId="4">'Puchar Województwa'!$A$1:$D$9</definedName>
    <definedName name="_xlnm.Print_Area" localSheetId="1">'Wyniki TJ'!$A$1:$M$24</definedName>
    <definedName name="_xlnm.Print_Area" localSheetId="0">'Wyniki TM'!$A$1:$M$26</definedName>
    <definedName name="_xlnm.Print_Area" localSheetId="2">'Wyniki TS'!$A$1:$R$44</definedName>
    <definedName name="StE1" localSheetId="3">'DMP'!#REF!</definedName>
    <definedName name="StE1" localSheetId="4">'Puchar Województwa'!#REF!</definedName>
    <definedName name="StE1" localSheetId="1">'Wyniki TJ'!$G$26</definedName>
    <definedName name="StE1" localSheetId="0">'Wyniki TM'!$G$28</definedName>
    <definedName name="StE1" localSheetId="2">'Wyniki TS'!$G$46</definedName>
    <definedName name="StE1">#REF!</definedName>
    <definedName name="StE2" localSheetId="3">'DMP'!#REF!</definedName>
    <definedName name="StE2" localSheetId="4">'Puchar Województwa'!#REF!</definedName>
    <definedName name="StE2" localSheetId="1">'Wyniki TJ'!$J$26</definedName>
    <definedName name="StE2" localSheetId="0">'Wyniki TM'!$J$28</definedName>
    <definedName name="StE2" localSheetId="2">'Wyniki TS'!$J$46</definedName>
    <definedName name="StE2">#REF!</definedName>
    <definedName name="StE3" localSheetId="3">'DMP'!#REF!</definedName>
    <definedName name="StE3" localSheetId="4">'Puchar Województwa'!#REF!</definedName>
    <definedName name="StE3" localSheetId="1">'Wyniki TJ'!$O$26</definedName>
    <definedName name="StE3" localSheetId="0">'Wyniki TM'!$O$28</definedName>
    <definedName name="StE3" localSheetId="2">'Wyniki TS'!$O$46</definedName>
    <definedName name="StE3">#REF!</definedName>
    <definedName name="StE4" localSheetId="3">'DMP'!#REF!</definedName>
    <definedName name="StE4" localSheetId="4">'Puchar Województwa'!#REF!</definedName>
    <definedName name="StE4" localSheetId="1">'Wyniki TJ'!#REF!</definedName>
    <definedName name="StE4" localSheetId="0">'Wyniki TM'!#REF!</definedName>
    <definedName name="StE4" localSheetId="2">'Wyniki TS'!#REF!</definedName>
    <definedName name="StE4">#REF!</definedName>
  </definedNames>
  <calcPr fullCalcOnLoad="1"/>
</workbook>
</file>

<file path=xl/sharedStrings.xml><?xml version="1.0" encoding="utf-8"?>
<sst xmlns="http://schemas.openxmlformats.org/spreadsheetml/2006/main" count="361" uniqueCount="186">
  <si>
    <t>Nazwisko</t>
  </si>
  <si>
    <t>Miejscowość</t>
  </si>
  <si>
    <t>E1</t>
  </si>
  <si>
    <t>E2</t>
  </si>
  <si>
    <t>po  E2</t>
  </si>
  <si>
    <t>PK</t>
  </si>
  <si>
    <t>PP</t>
  </si>
  <si>
    <t>M</t>
  </si>
  <si>
    <t xml:space="preserve">PP </t>
  </si>
  <si>
    <t>E3</t>
  </si>
  <si>
    <t>po  E3</t>
  </si>
  <si>
    <t>MIEJSCE</t>
  </si>
  <si>
    <t>Imię</t>
  </si>
  <si>
    <t>S2 =</t>
  </si>
  <si>
    <t>S1 =</t>
  </si>
  <si>
    <t>S3 =</t>
  </si>
  <si>
    <t>SUMA PP</t>
  </si>
  <si>
    <t>Urbański</t>
  </si>
  <si>
    <t>Rafał</t>
  </si>
  <si>
    <t xml:space="preserve">Lewandowski </t>
  </si>
  <si>
    <t>Damian</t>
  </si>
  <si>
    <t>Pawłowicz</t>
  </si>
  <si>
    <t>Adam</t>
  </si>
  <si>
    <t>Kurlej</t>
  </si>
  <si>
    <t>Tomasz</t>
  </si>
  <si>
    <t>Zaremba</t>
  </si>
  <si>
    <t>Dominik</t>
  </si>
  <si>
    <t>Marcin</t>
  </si>
  <si>
    <t>Walkowski</t>
  </si>
  <si>
    <t>Michał</t>
  </si>
  <si>
    <t>Olejnik</t>
  </si>
  <si>
    <t>Piotr</t>
  </si>
  <si>
    <t>Kuryło</t>
  </si>
  <si>
    <t>Mateusz</t>
  </si>
  <si>
    <t>Kobiałka</t>
  </si>
  <si>
    <t>Dawid</t>
  </si>
  <si>
    <t>Kabuła</t>
  </si>
  <si>
    <t>Ziemowit</t>
  </si>
  <si>
    <t>Kuliński</t>
  </si>
  <si>
    <t>Krzysztof</t>
  </si>
  <si>
    <t>Mazan</t>
  </si>
  <si>
    <t>Bartłomiej</t>
  </si>
  <si>
    <t>Haptar</t>
  </si>
  <si>
    <t>Artur</t>
  </si>
  <si>
    <t>Maciej</t>
  </si>
  <si>
    <t>Zagrabski</t>
  </si>
  <si>
    <t>Zajączkowski</t>
  </si>
  <si>
    <t>Mazur</t>
  </si>
  <si>
    <t>Papke</t>
  </si>
  <si>
    <t>Arkadiusz</t>
  </si>
  <si>
    <t>Ablewicz</t>
  </si>
  <si>
    <t>Misiewicz</t>
  </si>
  <si>
    <t>Toruń</t>
  </si>
  <si>
    <t>Chmielno</t>
  </si>
  <si>
    <t>Lwówek Śl.</t>
  </si>
  <si>
    <t>Gdańsk</t>
  </si>
  <si>
    <t>Gliwice</t>
  </si>
  <si>
    <t>Szczecin</t>
  </si>
  <si>
    <t>Jelenia Góra</t>
  </si>
  <si>
    <t>Lisak</t>
  </si>
  <si>
    <t>Jeżów Sud.</t>
  </si>
  <si>
    <t>Krogulec</t>
  </si>
  <si>
    <t>Lila</t>
  </si>
  <si>
    <t>Amrogowicz</t>
  </si>
  <si>
    <t>Maksymilian</t>
  </si>
  <si>
    <t>Nowak</t>
  </si>
  <si>
    <t>Kamila</t>
  </si>
  <si>
    <t>Pietrzak</t>
  </si>
  <si>
    <t>Daniel</t>
  </si>
  <si>
    <t>Kurzydłowski</t>
  </si>
  <si>
    <t>Karol</t>
  </si>
  <si>
    <t>Biołowąs</t>
  </si>
  <si>
    <t>Marek</t>
  </si>
  <si>
    <t>Bartek</t>
  </si>
  <si>
    <t>Kamiński</t>
  </si>
  <si>
    <t>Kamil</t>
  </si>
  <si>
    <t>Szczasiuk</t>
  </si>
  <si>
    <t>Sylwia</t>
  </si>
  <si>
    <t>Biernacka</t>
  </si>
  <si>
    <t>Karolina</t>
  </si>
  <si>
    <t>Woźniak</t>
  </si>
  <si>
    <t>Monika</t>
  </si>
  <si>
    <t>Malinowski</t>
  </si>
  <si>
    <t>Gierjatowicz</t>
  </si>
  <si>
    <t>Patryk</t>
  </si>
  <si>
    <t>Wąsowski</t>
  </si>
  <si>
    <t>Barłomiej</t>
  </si>
  <si>
    <t>Tadeusz</t>
  </si>
  <si>
    <t>Kulig</t>
  </si>
  <si>
    <t>Fischer</t>
  </si>
  <si>
    <t>Łukasz</t>
  </si>
  <si>
    <t>Lucima</t>
  </si>
  <si>
    <t>Mariusz</t>
  </si>
  <si>
    <t>Janusz</t>
  </si>
  <si>
    <t>Fijor</t>
  </si>
  <si>
    <t>Anita</t>
  </si>
  <si>
    <t>Arleta</t>
  </si>
  <si>
    <t>Zgorzelec</t>
  </si>
  <si>
    <t>Bogatynia</t>
  </si>
  <si>
    <t>Gdynia</t>
  </si>
  <si>
    <t>Grudziądz</t>
  </si>
  <si>
    <t>Strzelin</t>
  </si>
  <si>
    <t>Stępień</t>
  </si>
  <si>
    <t xml:space="preserve">Kaczmarek </t>
  </si>
  <si>
    <t>Piła</t>
  </si>
  <si>
    <t>Iwona</t>
  </si>
  <si>
    <t xml:space="preserve">Perliński </t>
  </si>
  <si>
    <t>Makieła</t>
  </si>
  <si>
    <t>Kazimerz</t>
  </si>
  <si>
    <t>Warszawa</t>
  </si>
  <si>
    <t>Hajdas</t>
  </si>
  <si>
    <t>Popławski</t>
  </si>
  <si>
    <t>Maternicka</t>
  </si>
  <si>
    <t>Justyna</t>
  </si>
  <si>
    <t>Kaczyński</t>
  </si>
  <si>
    <t>Jakub</t>
  </si>
  <si>
    <t>Ligienza</t>
  </si>
  <si>
    <t>Dzierżoniów</t>
  </si>
  <si>
    <t>Jacek</t>
  </si>
  <si>
    <t>Frynas</t>
  </si>
  <si>
    <t>Sławomir</t>
  </si>
  <si>
    <t>Lublin</t>
  </si>
  <si>
    <t>Paweł</t>
  </si>
  <si>
    <t xml:space="preserve">Tarnowski </t>
  </si>
  <si>
    <t>Zbigniew</t>
  </si>
  <si>
    <t>Częstochowa</t>
  </si>
  <si>
    <t>Andrzej</t>
  </si>
  <si>
    <t>Wysocki</t>
  </si>
  <si>
    <t>Tafliński</t>
  </si>
  <si>
    <t>Przemysław</t>
  </si>
  <si>
    <t>Kuras</t>
  </si>
  <si>
    <t>Bartosz</t>
  </si>
  <si>
    <t>Wojciech</t>
  </si>
  <si>
    <t>Bieliński</t>
  </si>
  <si>
    <t>Kula</t>
  </si>
  <si>
    <t>Konieczko</t>
  </si>
  <si>
    <t>Gronau</t>
  </si>
  <si>
    <t>Cegliński</t>
  </si>
  <si>
    <t>Żywicki</t>
  </si>
  <si>
    <t>Pinkas</t>
  </si>
  <si>
    <t>Jerzy</t>
  </si>
  <si>
    <t>Wieszaczewski</t>
  </si>
  <si>
    <t>Brach</t>
  </si>
  <si>
    <t>Bystrzyca Kł.</t>
  </si>
  <si>
    <t>Tarnowska</t>
  </si>
  <si>
    <t>Ewa</t>
  </si>
  <si>
    <t>Zielona Góra</t>
  </si>
  <si>
    <t>Jarosław</t>
  </si>
  <si>
    <t>Wieczorek</t>
  </si>
  <si>
    <t>Radom</t>
  </si>
  <si>
    <t>Stargard Szcz.</t>
  </si>
  <si>
    <t>Hajduk</t>
  </si>
  <si>
    <t>Dariusz</t>
  </si>
  <si>
    <t>Waldemar</t>
  </si>
  <si>
    <t>Płonka</t>
  </si>
  <si>
    <t>Trocha</t>
  </si>
  <si>
    <t>Roman</t>
  </si>
  <si>
    <t>Pacek</t>
  </si>
  <si>
    <t xml:space="preserve">Krasuski </t>
  </si>
  <si>
    <t>Fudro</t>
  </si>
  <si>
    <t>Edward</t>
  </si>
  <si>
    <t>Paszek</t>
  </si>
  <si>
    <t>Police</t>
  </si>
  <si>
    <t>Stanisław</t>
  </si>
  <si>
    <t>Łozłowski</t>
  </si>
  <si>
    <t>Klasyfikacja DMP</t>
  </si>
  <si>
    <t>Nazwa drużyny</t>
  </si>
  <si>
    <t>Punkty Pucharowe</t>
  </si>
  <si>
    <t>Miejsce</t>
  </si>
  <si>
    <t>Skamrat Toruń  - 1</t>
  </si>
  <si>
    <t>Skamrat Toruń  - 2</t>
  </si>
  <si>
    <t>Gdańsk - 1</t>
  </si>
  <si>
    <t>Neptun Gdańsk - 2</t>
  </si>
  <si>
    <t>Dolny Śląsk - 1</t>
  </si>
  <si>
    <t>Dolny Śląsk - 2</t>
  </si>
  <si>
    <t>Śląsk</t>
  </si>
  <si>
    <t>Dobromir</t>
  </si>
  <si>
    <t>Puchar Województwa Zachodniopomorskiego</t>
  </si>
  <si>
    <t xml:space="preserve">Strzelecka </t>
  </si>
  <si>
    <t>Jamroz</t>
  </si>
  <si>
    <t>Gdula</t>
  </si>
  <si>
    <t>Falejczyk</t>
  </si>
  <si>
    <t>Knurów</t>
  </si>
  <si>
    <t>Gdańsk - 2</t>
  </si>
  <si>
    <t>Dolny Śląsk - 3</t>
  </si>
  <si>
    <t>Dolny Śląsk - 4</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</si>
</sst>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quot;#,##0"/>
    <numFmt numFmtId="165" formatCode="#,##0;[Red]&quot;-&quot;#,##0"/>
    <numFmt numFmtId="166" formatCode="#,##0.00;&quot;-&quot;#,##0.00"/>
    <numFmt numFmtId="167" formatCode="#,##0.00;[Red]&quot;-&quot;#,##0.00"/>
    <numFmt numFmtId="168" formatCode="&quot;Tak&quot;;&quot;Tak&quot;;&quot;Nie&quot;"/>
    <numFmt numFmtId="169" formatCode="&quot;Prawda&quot;;&quot;Prawda&quot;;&quot;Fałsz&quot;"/>
    <numFmt numFmtId="170" formatCode="&quot;Włączone&quot;;&quot;Włączone&quot;;&quot;Wyłączone&quot;"/>
    <numFmt numFmtId="171" formatCode="0.0"/>
  </numFmts>
  <fonts count="14">
    <font>
      <sz val="10"/>
      <name val="Arial CE"/>
      <family val="0"/>
    </font>
    <font>
      <b/>
      <sz val="10"/>
      <name val="Arial CE"/>
      <family val="0"/>
    </font>
    <font>
      <i/>
      <sz val="10"/>
      <name val="Arial CE"/>
      <family val="0"/>
    </font>
    <font>
      <b/>
      <i/>
      <sz val="10"/>
      <name val="Arial CE"/>
      <family val="0"/>
    </font>
    <font>
      <sz val="10"/>
      <name val="Times New Roman CE"/>
      <family val="0"/>
    </font>
    <font>
      <b/>
      <sz val="10"/>
      <name val="Times New Roman CE"/>
      <family val="0"/>
    </font>
    <font>
      <b/>
      <sz val="10"/>
      <color indexed="8"/>
      <name val="Arial CE"/>
      <family val="2"/>
    </font>
    <font>
      <b/>
      <sz val="12"/>
      <color indexed="8"/>
      <name val="Arial CE"/>
      <family val="2"/>
    </font>
    <font>
      <b/>
      <sz val="9"/>
      <color indexed="8"/>
      <name val="Arial CE"/>
      <family val="2"/>
    </font>
    <font>
      <sz val="10"/>
      <color indexed="8"/>
      <name val="Times New Roman CE"/>
      <family val="1"/>
    </font>
    <font>
      <u val="single"/>
      <sz val="10"/>
      <color indexed="12"/>
      <name val="Arial CE"/>
      <family val="0"/>
    </font>
    <font>
      <u val="single"/>
      <sz val="10"/>
      <color indexed="36"/>
      <name val="Arial CE"/>
      <family val="0"/>
    </font>
    <font>
      <b/>
      <sz val="14"/>
      <name val="Arial CE"/>
      <family val="2"/>
    </font>
    <font>
      <b/>
      <i/>
      <sz val="14"/>
      <name val="Arial CE"/>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36">
    <border>
      <left/>
      <right/>
      <top/>
      <bottom/>
      <diagonal/>
    </border>
    <border>
      <left>
        <color indexed="63"/>
      </left>
      <right>
        <color indexed="63"/>
      </right>
      <top style="medium"/>
      <bottom>
        <color indexed="63"/>
      </bottom>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style="medium"/>
      <bottom style="thin"/>
    </border>
    <border>
      <left style="thin"/>
      <right>
        <color indexed="63"/>
      </right>
      <top style="medium"/>
      <bottom style="thin"/>
    </border>
    <border>
      <left style="thin"/>
      <right style="thin"/>
      <top>
        <color indexed="63"/>
      </top>
      <bottom style="medium"/>
    </border>
    <border>
      <left>
        <color indexed="63"/>
      </left>
      <right>
        <color indexed="63"/>
      </right>
      <top>
        <color indexed="63"/>
      </top>
      <bottom style="medium"/>
    </border>
    <border>
      <left style="hair"/>
      <right style="hair"/>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style="hair"/>
      <top>
        <color indexed="63"/>
      </top>
      <bottom style="thin"/>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style="hair"/>
      <top style="medium"/>
      <bottom>
        <color indexed="63"/>
      </bottom>
    </border>
    <border>
      <left style="hair"/>
      <right style="hair"/>
      <top style="medium"/>
      <bottom>
        <color indexed="63"/>
      </bottom>
    </border>
    <border>
      <left style="hair"/>
      <right style="hair"/>
      <top>
        <color indexed="63"/>
      </top>
      <bottom style="thin"/>
    </border>
    <border>
      <left style="hair"/>
      <right style="thin"/>
      <top style="medium"/>
      <bottom>
        <color indexed="63"/>
      </bottom>
    </border>
    <border>
      <left style="hair"/>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 fontId="0" fillId="0" borderId="1" xfId="0" applyNumberForma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1" fontId="0" fillId="0" borderId="0" xfId="0" applyNumberForma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 fontId="4" fillId="0" borderId="0" xfId="0" applyNumberFormat="1"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protection locked="0"/>
    </xf>
    <xf numFmtId="0" fontId="0" fillId="0" borderId="0" xfId="0" applyAlignment="1" applyProtection="1">
      <alignment/>
      <protection locked="0"/>
    </xf>
    <xf numFmtId="1" fontId="4" fillId="0" borderId="0" xfId="0" applyNumberFormat="1" applyFont="1" applyAlignment="1" applyProtection="1">
      <alignment horizontal="left" vertical="center" wrapText="1"/>
      <protection locked="0"/>
    </xf>
    <xf numFmtId="1" fontId="0" fillId="0" borderId="0" xfId="0" applyNumberFormat="1" applyAlignment="1" applyProtection="1">
      <alignment/>
      <protection locked="0"/>
    </xf>
    <xf numFmtId="0" fontId="4" fillId="2" borderId="1"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textRotation="90"/>
      <protection locked="0"/>
    </xf>
    <xf numFmtId="0" fontId="6" fillId="4" borderId="7" xfId="0" applyFont="1" applyFill="1" applyBorder="1" applyAlignment="1" applyProtection="1">
      <alignment horizontal="center" vertical="center"/>
      <protection locked="0"/>
    </xf>
    <xf numFmtId="1" fontId="7" fillId="4" borderId="7" xfId="0" applyNumberFormat="1"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textRotation="90"/>
      <protection locked="0"/>
    </xf>
    <xf numFmtId="0" fontId="1" fillId="4" borderId="9" xfId="0" applyFont="1" applyFill="1" applyBorder="1" applyAlignment="1" applyProtection="1">
      <alignment horizontal="center" vertical="center" textRotation="90"/>
      <protection locked="0"/>
    </xf>
    <xf numFmtId="0" fontId="1" fillId="4" borderId="10"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2" borderId="14" xfId="0" applyFill="1" applyBorder="1" applyAlignment="1" applyProtection="1">
      <alignment horizontal="center" vertical="center"/>
      <protection locked="0"/>
    </xf>
    <xf numFmtId="0" fontId="13" fillId="2" borderId="14" xfId="0" applyFont="1" applyFill="1" applyBorder="1" applyAlignment="1" applyProtection="1">
      <alignment horizontal="left" vertical="center"/>
      <protection locked="0"/>
    </xf>
    <xf numFmtId="0" fontId="13" fillId="3" borderId="14" xfId="0" applyFont="1" applyFill="1" applyBorder="1" applyAlignment="1" applyProtection="1">
      <alignment horizontal="left" vertical="center"/>
      <protection locked="0"/>
    </xf>
    <xf numFmtId="0" fontId="4" fillId="3"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textRotation="90"/>
      <protection locked="0"/>
    </xf>
    <xf numFmtId="0" fontId="6" fillId="4" borderId="18" xfId="0" applyFont="1" applyFill="1" applyBorder="1" applyAlignment="1" applyProtection="1">
      <alignment horizontal="center" vertical="center" textRotation="90"/>
      <protection locked="0"/>
    </xf>
    <xf numFmtId="0" fontId="1" fillId="4" borderId="16"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1" fontId="4" fillId="2" borderId="21" xfId="0" applyNumberFormat="1" applyFont="1" applyFill="1" applyBorder="1" applyAlignment="1" applyProtection="1">
      <alignment horizontal="center" vertical="center"/>
      <protection/>
    </xf>
    <xf numFmtId="1" fontId="4" fillId="2" borderId="22" xfId="0" applyNumberFormat="1" applyFont="1" applyFill="1" applyBorder="1" applyAlignment="1" applyProtection="1">
      <alignment horizontal="center" vertical="center"/>
      <protection/>
    </xf>
    <xf numFmtId="1" fontId="5" fillId="2" borderId="23" xfId="0" applyNumberFormat="1" applyFont="1" applyFill="1" applyBorder="1" applyAlignment="1" applyProtection="1">
      <alignment horizontal="center" vertical="center" wrapText="1"/>
      <protection/>
    </xf>
    <xf numFmtId="1" fontId="5" fillId="2" borderId="24" xfId="0" applyNumberFormat="1" applyFont="1" applyFill="1" applyBorder="1" applyAlignment="1" applyProtection="1">
      <alignment horizontal="center" vertical="center" wrapText="1"/>
      <protection/>
    </xf>
    <xf numFmtId="0" fontId="1" fillId="4" borderId="6" xfId="0" applyFont="1" applyFill="1" applyBorder="1" applyAlignment="1" applyProtection="1">
      <alignment horizontal="center" vertical="center" textRotation="90"/>
      <protection locked="0"/>
    </xf>
    <xf numFmtId="0" fontId="1" fillId="4" borderId="9" xfId="0" applyFont="1" applyFill="1" applyBorder="1" applyAlignment="1" applyProtection="1">
      <alignment horizontal="center" vertical="center" textRotation="90"/>
      <protection locked="0"/>
    </xf>
    <xf numFmtId="1" fontId="4" fillId="2" borderId="6" xfId="0" applyNumberFormat="1" applyFont="1" applyFill="1" applyBorder="1" applyAlignment="1" applyProtection="1">
      <alignment horizontal="center" vertical="center" wrapText="1"/>
      <protection/>
    </xf>
    <xf numFmtId="1" fontId="4" fillId="2" borderId="25" xfId="0" applyNumberFormat="1" applyFont="1" applyFill="1" applyBorder="1" applyAlignment="1" applyProtection="1">
      <alignment horizontal="center" vertical="center" wrapText="1"/>
      <protection/>
    </xf>
    <xf numFmtId="1" fontId="5" fillId="2" borderId="6" xfId="0" applyNumberFormat="1" applyFont="1" applyFill="1" applyBorder="1" applyAlignment="1" applyProtection="1">
      <alignment horizontal="center" vertical="center" wrapText="1"/>
      <protection/>
    </xf>
    <xf numFmtId="1" fontId="5" fillId="2" borderId="25" xfId="0" applyNumberFormat="1" applyFont="1" applyFill="1" applyBorder="1" applyAlignment="1" applyProtection="1">
      <alignment horizontal="center" vertical="center" wrapText="1"/>
      <protection/>
    </xf>
    <xf numFmtId="1" fontId="5" fillId="2" borderId="17" xfId="0" applyNumberFormat="1" applyFont="1" applyFill="1" applyBorder="1" applyAlignment="1" applyProtection="1">
      <alignment horizontal="center" vertical="center" wrapText="1"/>
      <protection/>
    </xf>
    <xf numFmtId="1" fontId="5" fillId="2" borderId="26" xfId="0" applyNumberFormat="1" applyFont="1" applyFill="1" applyBorder="1" applyAlignment="1" applyProtection="1">
      <alignment horizontal="center" vertical="center" wrapText="1"/>
      <protection/>
    </xf>
    <xf numFmtId="1" fontId="5" fillId="3" borderId="27" xfId="0" applyNumberFormat="1" applyFont="1" applyFill="1" applyBorder="1" applyAlignment="1" applyProtection="1">
      <alignment horizontal="center" vertical="center" wrapText="1"/>
      <protection/>
    </xf>
    <xf numFmtId="1" fontId="5" fillId="3" borderId="26" xfId="0" applyNumberFormat="1" applyFont="1" applyFill="1" applyBorder="1" applyAlignment="1" applyProtection="1">
      <alignment horizontal="center" vertical="center" wrapText="1"/>
      <protection/>
    </xf>
    <xf numFmtId="2" fontId="5" fillId="2" borderId="6" xfId="0" applyNumberFormat="1" applyFont="1" applyFill="1" applyBorder="1" applyAlignment="1" applyProtection="1">
      <alignment horizontal="center" vertical="center" wrapText="1"/>
      <protection/>
    </xf>
    <xf numFmtId="2" fontId="5" fillId="2" borderId="25" xfId="0" applyNumberFormat="1" applyFont="1" applyFill="1" applyBorder="1" applyAlignment="1" applyProtection="1">
      <alignment horizontal="center" vertical="center" wrapText="1"/>
      <protection/>
    </xf>
    <xf numFmtId="2" fontId="5" fillId="3" borderId="28" xfId="0" applyNumberFormat="1" applyFont="1" applyFill="1" applyBorder="1" applyAlignment="1" applyProtection="1">
      <alignment horizontal="center" vertical="center" wrapText="1"/>
      <protection/>
    </xf>
    <xf numFmtId="2" fontId="5" fillId="3" borderId="25" xfId="0" applyNumberFormat="1" applyFont="1" applyFill="1" applyBorder="1" applyAlignment="1" applyProtection="1">
      <alignment horizontal="center" vertical="center" wrapText="1"/>
      <protection/>
    </xf>
    <xf numFmtId="0" fontId="4" fillId="3" borderId="29" xfId="0" applyFont="1" applyFill="1" applyBorder="1" applyAlignment="1" applyProtection="1">
      <alignment horizontal="center" vertical="center" wrapText="1"/>
      <protection locked="0"/>
    </xf>
    <xf numFmtId="1" fontId="4" fillId="3" borderId="30" xfId="0" applyNumberFormat="1" applyFont="1" applyFill="1" applyBorder="1" applyAlignment="1" applyProtection="1">
      <alignment horizontal="center" vertical="center"/>
      <protection/>
    </xf>
    <xf numFmtId="1" fontId="4" fillId="3" borderId="22" xfId="0" applyNumberFormat="1" applyFont="1" applyFill="1" applyBorder="1" applyAlignment="1" applyProtection="1">
      <alignment horizontal="center" vertical="center"/>
      <protection/>
    </xf>
    <xf numFmtId="1" fontId="5" fillId="3" borderId="31" xfId="0" applyNumberFormat="1" applyFont="1" applyFill="1" applyBorder="1" applyAlignment="1" applyProtection="1">
      <alignment horizontal="center" vertical="center" wrapText="1"/>
      <protection/>
    </xf>
    <xf numFmtId="1" fontId="5" fillId="3" borderId="24" xfId="0" applyNumberFormat="1" applyFont="1" applyFill="1" applyBorder="1" applyAlignment="1" applyProtection="1">
      <alignment horizontal="center" vertical="center" wrapText="1"/>
      <protection/>
    </xf>
    <xf numFmtId="1" fontId="4" fillId="3" borderId="28" xfId="0" applyNumberFormat="1" applyFont="1" applyFill="1" applyBorder="1" applyAlignment="1" applyProtection="1">
      <alignment horizontal="center" vertical="center" wrapText="1"/>
      <protection/>
    </xf>
    <xf numFmtId="1" fontId="4" fillId="3" borderId="25" xfId="0" applyNumberFormat="1" applyFont="1" applyFill="1" applyBorder="1" applyAlignment="1" applyProtection="1">
      <alignment horizontal="center" vertical="center" wrapText="1"/>
      <protection/>
    </xf>
    <xf numFmtId="1" fontId="5" fillId="3" borderId="28" xfId="0" applyNumberFormat="1" applyFont="1" applyFill="1" applyBorder="1" applyAlignment="1" applyProtection="1">
      <alignment horizontal="center" vertical="center" wrapText="1"/>
      <protection/>
    </xf>
    <xf numFmtId="1" fontId="5" fillId="3" borderId="25" xfId="0" applyNumberFormat="1" applyFont="1" applyFill="1" applyBorder="1" applyAlignment="1" applyProtection="1">
      <alignment horizontal="center" vertical="center" wrapText="1"/>
      <protection/>
    </xf>
    <xf numFmtId="2" fontId="5" fillId="2" borderId="28" xfId="0" applyNumberFormat="1" applyFont="1" applyFill="1" applyBorder="1" applyAlignment="1" applyProtection="1">
      <alignment horizontal="center" vertical="center" wrapText="1"/>
      <protection/>
    </xf>
    <xf numFmtId="1" fontId="5" fillId="2" borderId="27" xfId="0" applyNumberFormat="1" applyFont="1" applyFill="1" applyBorder="1" applyAlignment="1" applyProtection="1">
      <alignment horizontal="center" vertical="center" wrapText="1"/>
      <protection/>
    </xf>
    <xf numFmtId="0" fontId="4" fillId="2" borderId="29" xfId="0" applyFont="1" applyFill="1" applyBorder="1" applyAlignment="1" applyProtection="1">
      <alignment horizontal="center" vertical="center" wrapText="1"/>
      <protection locked="0"/>
    </xf>
    <xf numFmtId="1" fontId="4" fillId="2" borderId="30" xfId="0" applyNumberFormat="1" applyFont="1" applyFill="1" applyBorder="1" applyAlignment="1" applyProtection="1">
      <alignment horizontal="center" vertical="center"/>
      <protection/>
    </xf>
    <xf numFmtId="1" fontId="5" fillId="2" borderId="31" xfId="0" applyNumberFormat="1" applyFont="1" applyFill="1" applyBorder="1" applyAlignment="1" applyProtection="1">
      <alignment horizontal="center" vertical="center" wrapText="1"/>
      <protection/>
    </xf>
    <xf numFmtId="1" fontId="4" fillId="2" borderId="28" xfId="0" applyNumberFormat="1" applyFont="1" applyFill="1" applyBorder="1" applyAlignment="1" applyProtection="1">
      <alignment horizontal="center" vertical="center" wrapText="1"/>
      <protection/>
    </xf>
    <xf numFmtId="1" fontId="5" fillId="2" borderId="28" xfId="0" applyNumberFormat="1" applyFont="1" applyFill="1" applyBorder="1" applyAlignment="1" applyProtection="1">
      <alignment horizontal="center" vertical="center" wrapText="1"/>
      <protection/>
    </xf>
    <xf numFmtId="1" fontId="5" fillId="3" borderId="18" xfId="0" applyNumberFormat="1" applyFont="1" applyFill="1" applyBorder="1" applyAlignment="1" applyProtection="1">
      <alignment horizontal="center" vertical="center" wrapText="1"/>
      <protection/>
    </xf>
    <xf numFmtId="2" fontId="5" fillId="3" borderId="9" xfId="0" applyNumberFormat="1" applyFont="1" applyFill="1" applyBorder="1" applyAlignment="1" applyProtection="1">
      <alignment horizontal="center" vertical="center" wrapText="1"/>
      <protection/>
    </xf>
    <xf numFmtId="0" fontId="4" fillId="3" borderId="32" xfId="0" applyFont="1" applyFill="1" applyBorder="1" applyAlignment="1" applyProtection="1">
      <alignment horizontal="center" vertical="center" wrapText="1"/>
      <protection locked="0"/>
    </xf>
    <xf numFmtId="1" fontId="4" fillId="3" borderId="11" xfId="0" applyNumberFormat="1" applyFont="1" applyFill="1" applyBorder="1" applyAlignment="1" applyProtection="1">
      <alignment horizontal="center" vertical="center"/>
      <protection/>
    </xf>
    <xf numFmtId="1" fontId="5" fillId="3" borderId="33" xfId="0" applyNumberFormat="1" applyFont="1" applyFill="1" applyBorder="1" applyAlignment="1" applyProtection="1">
      <alignment horizontal="center" vertical="center" wrapText="1"/>
      <protection/>
    </xf>
    <xf numFmtId="0" fontId="0" fillId="0" borderId="22" xfId="0" applyBorder="1" applyAlignment="1">
      <alignment/>
    </xf>
    <xf numFmtId="1" fontId="4" fillId="3" borderId="9" xfId="0" applyNumberFormat="1" applyFont="1" applyFill="1" applyBorder="1" applyAlignment="1" applyProtection="1">
      <alignment horizontal="center" vertical="center" wrapText="1"/>
      <protection/>
    </xf>
    <xf numFmtId="1" fontId="5" fillId="3" borderId="9" xfId="0" applyNumberFormat="1" applyFont="1" applyFill="1" applyBorder="1" applyAlignment="1" applyProtection="1">
      <alignment horizontal="center" vertical="center" wrapText="1"/>
      <protection/>
    </xf>
    <xf numFmtId="1" fontId="5" fillId="2" borderId="18" xfId="0" applyNumberFormat="1" applyFont="1" applyFill="1" applyBorder="1" applyAlignment="1" applyProtection="1">
      <alignment horizontal="center" vertical="center" wrapText="1"/>
      <protection/>
    </xf>
    <xf numFmtId="2" fontId="5" fillId="2" borderId="9" xfId="0" applyNumberFormat="1" applyFont="1" applyFill="1" applyBorder="1" applyAlignment="1" applyProtection="1">
      <alignment horizontal="center" vertical="center" wrapText="1"/>
      <protection/>
    </xf>
    <xf numFmtId="0" fontId="4" fillId="2" borderId="32" xfId="0" applyFont="1" applyFill="1" applyBorder="1" applyAlignment="1" applyProtection="1">
      <alignment horizontal="center" vertical="center" wrapText="1"/>
      <protection locked="0"/>
    </xf>
    <xf numFmtId="1" fontId="4" fillId="2" borderId="11" xfId="0" applyNumberFormat="1" applyFont="1" applyFill="1" applyBorder="1" applyAlignment="1" applyProtection="1">
      <alignment horizontal="center" vertical="center"/>
      <protection/>
    </xf>
    <xf numFmtId="1" fontId="5" fillId="2" borderId="33" xfId="0" applyNumberFormat="1" applyFont="1" applyFill="1" applyBorder="1" applyAlignment="1" applyProtection="1">
      <alignment horizontal="center" vertical="center" wrapText="1"/>
      <protection/>
    </xf>
    <xf numFmtId="1" fontId="4" fillId="2" borderId="9" xfId="0" applyNumberFormat="1" applyFont="1" applyFill="1" applyBorder="1" applyAlignment="1" applyProtection="1">
      <alignment horizontal="center" vertical="center" wrapText="1"/>
      <protection/>
    </xf>
    <xf numFmtId="1" fontId="5" fillId="2" borderId="9" xfId="0" applyNumberFormat="1" applyFont="1" applyFill="1" applyBorder="1" applyAlignment="1" applyProtection="1">
      <alignment horizontal="center" vertical="center" wrapText="1"/>
      <protection/>
    </xf>
    <xf numFmtId="2" fontId="0" fillId="2" borderId="14" xfId="0" applyNumberForma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35"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8"/>
  <dimension ref="A1:S30"/>
  <sheetViews>
    <sheetView showGridLines="0" tabSelected="1" zoomScale="75" zoomScaleNormal="75" workbookViewId="0" topLeftCell="A1">
      <selection activeCell="A1" sqref="A1:A2"/>
    </sheetView>
  </sheetViews>
  <sheetFormatPr defaultColWidth="9.00390625" defaultRowHeight="12.75"/>
  <cols>
    <col min="1" max="1" width="3.75390625" style="0" customWidth="1"/>
    <col min="2" max="2" width="13.125" style="0" customWidth="1"/>
    <col min="4" max="4" width="11.75390625" style="0" customWidth="1"/>
    <col min="5" max="5" width="9.25390625" style="0" customWidth="1"/>
    <col min="6" max="6" width="5.125" style="0" customWidth="1"/>
    <col min="7" max="7" width="5.125" style="0" bestFit="1" customWidth="1"/>
    <col min="8" max="8" width="3.25390625" style="0" customWidth="1"/>
    <col min="9" max="9" width="5.125" style="0" customWidth="1"/>
    <col min="10" max="10" width="5.125" style="0" bestFit="1" customWidth="1"/>
    <col min="11" max="11" width="3.25390625" style="0" customWidth="1"/>
    <col min="12" max="12" width="6.375" style="0" customWidth="1"/>
    <col min="13" max="13" width="3.25390625" style="0" customWidth="1"/>
    <col min="14" max="14" width="5.125" style="0" customWidth="1"/>
    <col min="15" max="15" width="5.125" style="0" bestFit="1" customWidth="1"/>
    <col min="16" max="16" width="3.25390625" style="0" customWidth="1"/>
    <col min="17" max="17" width="6.125" style="0" customWidth="1"/>
    <col min="18" max="18" width="3.25390625" style="0" customWidth="1"/>
  </cols>
  <sheetData>
    <row r="1" spans="1:18" s="14" customFormat="1" ht="39.75" customHeight="1">
      <c r="A1" s="47" t="s">
        <v>11</v>
      </c>
      <c r="B1" s="49" t="s">
        <v>0</v>
      </c>
      <c r="C1" s="51" t="s">
        <v>12</v>
      </c>
      <c r="D1" s="45" t="s">
        <v>1</v>
      </c>
      <c r="E1" s="59" t="s">
        <v>16</v>
      </c>
      <c r="F1" s="29"/>
      <c r="G1" s="30" t="s">
        <v>2</v>
      </c>
      <c r="H1" s="31"/>
      <c r="I1" s="32"/>
      <c r="J1" s="30" t="s">
        <v>3</v>
      </c>
      <c r="K1" s="31"/>
      <c r="L1" s="28" t="s">
        <v>4</v>
      </c>
      <c r="M1" s="33" t="s">
        <v>4</v>
      </c>
      <c r="N1" s="32"/>
      <c r="O1" s="30" t="s">
        <v>9</v>
      </c>
      <c r="P1" s="31"/>
      <c r="Q1" s="28" t="s">
        <v>10</v>
      </c>
      <c r="R1" s="33" t="s">
        <v>10</v>
      </c>
    </row>
    <row r="2" spans="1:18" s="14" customFormat="1" ht="24.75" customHeight="1" thickBot="1">
      <c r="A2" s="48"/>
      <c r="B2" s="50"/>
      <c r="C2" s="52"/>
      <c r="D2" s="46"/>
      <c r="E2" s="60"/>
      <c r="F2" s="35" t="s">
        <v>5</v>
      </c>
      <c r="G2" s="36" t="s">
        <v>6</v>
      </c>
      <c r="H2" s="37" t="s">
        <v>7</v>
      </c>
      <c r="I2" s="38" t="s">
        <v>5</v>
      </c>
      <c r="J2" s="36" t="s">
        <v>6</v>
      </c>
      <c r="K2" s="37" t="s">
        <v>7</v>
      </c>
      <c r="L2" s="34" t="s">
        <v>8</v>
      </c>
      <c r="M2" s="34" t="s">
        <v>7</v>
      </c>
      <c r="N2" s="38" t="s">
        <v>5</v>
      </c>
      <c r="O2" s="36" t="s">
        <v>6</v>
      </c>
      <c r="P2" s="37" t="s">
        <v>7</v>
      </c>
      <c r="Q2" s="34" t="s">
        <v>8</v>
      </c>
      <c r="R2" s="34" t="s">
        <v>7</v>
      </c>
    </row>
    <row r="3" spans="1:18" s="15" customFormat="1" ht="18.75" customHeight="1">
      <c r="A3" s="65">
        <f aca="true" t="shared" si="0" ref="A3:A25">RANK(E3,$E$3:$E$26,0)</f>
        <v>8</v>
      </c>
      <c r="B3" s="18" t="s">
        <v>17</v>
      </c>
      <c r="C3" s="19" t="s">
        <v>18</v>
      </c>
      <c r="D3" s="20" t="s">
        <v>52</v>
      </c>
      <c r="E3" s="69">
        <f>Q3</f>
        <v>2836.5319865319866</v>
      </c>
      <c r="F3" s="53">
        <v>-60</v>
      </c>
      <c r="G3" s="55">
        <f aca="true" t="shared" si="1" ref="G3:G25">IF(OR(F3="NKL",F3="ABS"),0,IF(ABS(F3)&gt;=(StE1+ABS(MAX($F$3:$F$26))),1,1000*(StE1-ABS(F3)+ABS(MAX($F$3:$F$26)))/StE1))</f>
        <v>944.4444444444445</v>
      </c>
      <c r="H3" s="57">
        <f aca="true" t="shared" si="2" ref="H3:H25">RANK(G3,$G$3:$G$26,0)</f>
        <v>10</v>
      </c>
      <c r="I3" s="53">
        <v>-50</v>
      </c>
      <c r="J3" s="55">
        <f aca="true" t="shared" si="3" ref="J3:J25">IF(OR(I3="NKL",I3="ABS"),0,IF(ABS(I3)&gt;=(StE2+ABS(MAX($I$3:$I$26))),1,1000*(StE2-ABS(I3)+ABS(MAX($I$3:$I$26)))/StE2))</f>
        <v>953.7037037037037</v>
      </c>
      <c r="K3" s="57">
        <f aca="true" t="shared" si="4" ref="K3:K25">RANK(J3,$J$3:$J$26,0)</f>
        <v>6</v>
      </c>
      <c r="L3" s="61">
        <f>G3+J3</f>
        <v>1898.1481481481483</v>
      </c>
      <c r="M3" s="63">
        <f aca="true" t="shared" si="5" ref="M3:M25">RANK(L3,$L$3:$L$26,0)</f>
        <v>9</v>
      </c>
      <c r="N3" s="53">
        <v>-71</v>
      </c>
      <c r="O3" s="55">
        <f aca="true" t="shared" si="6" ref="O3:O25">IF(OR(N3="NKL",N3="ABS"),0,IF(ABS(N3)&gt;=(StE3+ABS(MAX($N$3:$N$26))),1,1000*(StE3-ABS(N3)+ABS(MAX($N$3:$N$26)))/StE3))</f>
        <v>938.3838383838383</v>
      </c>
      <c r="P3" s="57">
        <f aca="true" t="shared" si="7" ref="P3:P25">RANK(O3,$O$3:$O$26,0)</f>
        <v>9</v>
      </c>
      <c r="Q3" s="61">
        <f>L3+O3</f>
        <v>2836.5319865319866</v>
      </c>
      <c r="R3" s="63">
        <f aca="true" t="shared" si="8" ref="R3:R25">RANK(Q3,$Q$3:$Q$26,0)</f>
        <v>8</v>
      </c>
    </row>
    <row r="4" spans="1:19" s="15" customFormat="1" ht="18.75" customHeight="1">
      <c r="A4" s="66"/>
      <c r="B4" s="22" t="s">
        <v>19</v>
      </c>
      <c r="C4" s="23" t="s">
        <v>20</v>
      </c>
      <c r="D4" s="21" t="s">
        <v>52</v>
      </c>
      <c r="E4" s="70"/>
      <c r="F4" s="54"/>
      <c r="G4" s="56"/>
      <c r="H4" s="58"/>
      <c r="I4" s="54"/>
      <c r="J4" s="56"/>
      <c r="K4" s="58"/>
      <c r="L4" s="62"/>
      <c r="M4" s="64"/>
      <c r="N4" s="54"/>
      <c r="O4" s="56"/>
      <c r="P4" s="58"/>
      <c r="Q4" s="62"/>
      <c r="R4" s="64"/>
      <c r="S4" s="17"/>
    </row>
    <row r="5" spans="1:19" s="15" customFormat="1" ht="18.75" customHeight="1">
      <c r="A5" s="67">
        <f t="shared" si="0"/>
        <v>4</v>
      </c>
      <c r="B5" s="25" t="s">
        <v>21</v>
      </c>
      <c r="C5" s="26" t="s">
        <v>22</v>
      </c>
      <c r="D5" s="27" t="s">
        <v>53</v>
      </c>
      <c r="E5" s="71">
        <f aca="true" t="shared" si="9" ref="E5:E25">Q5</f>
        <v>2976.7676767676767</v>
      </c>
      <c r="F5" s="73">
        <v>0</v>
      </c>
      <c r="G5" s="74">
        <f t="shared" si="1"/>
        <v>1000</v>
      </c>
      <c r="H5" s="76">
        <f t="shared" si="2"/>
        <v>1</v>
      </c>
      <c r="I5" s="73">
        <v>0</v>
      </c>
      <c r="J5" s="74">
        <f t="shared" si="3"/>
        <v>1000</v>
      </c>
      <c r="K5" s="76">
        <f t="shared" si="4"/>
        <v>1</v>
      </c>
      <c r="L5" s="78">
        <f>G5+J5</f>
        <v>2000</v>
      </c>
      <c r="M5" s="80">
        <f t="shared" si="5"/>
        <v>1</v>
      </c>
      <c r="N5" s="73">
        <v>-33</v>
      </c>
      <c r="O5" s="74">
        <f t="shared" si="6"/>
        <v>976.7676767676768</v>
      </c>
      <c r="P5" s="76">
        <f t="shared" si="7"/>
        <v>6</v>
      </c>
      <c r="Q5" s="78">
        <f>L5+O5</f>
        <v>2976.7676767676767</v>
      </c>
      <c r="R5" s="80">
        <f t="shared" si="8"/>
        <v>4</v>
      </c>
      <c r="S5" s="17"/>
    </row>
    <row r="6" spans="1:18" s="15" customFormat="1" ht="18.75" customHeight="1">
      <c r="A6" s="68"/>
      <c r="B6" s="25" t="s">
        <v>23</v>
      </c>
      <c r="C6" s="26" t="s">
        <v>24</v>
      </c>
      <c r="D6" s="27" t="s">
        <v>54</v>
      </c>
      <c r="E6" s="72"/>
      <c r="F6" s="44"/>
      <c r="G6" s="75"/>
      <c r="H6" s="77"/>
      <c r="I6" s="44"/>
      <c r="J6" s="75"/>
      <c r="K6" s="77"/>
      <c r="L6" s="79"/>
      <c r="M6" s="81"/>
      <c r="N6" s="44"/>
      <c r="O6" s="75"/>
      <c r="P6" s="77"/>
      <c r="Q6" s="79"/>
      <c r="R6" s="81"/>
    </row>
    <row r="7" spans="1:18" s="15" customFormat="1" ht="18.75" customHeight="1">
      <c r="A7" s="83">
        <f t="shared" si="0"/>
        <v>6</v>
      </c>
      <c r="B7" s="22" t="s">
        <v>36</v>
      </c>
      <c r="C7" s="24" t="s">
        <v>176</v>
      </c>
      <c r="D7" s="21" t="s">
        <v>55</v>
      </c>
      <c r="E7" s="82">
        <f t="shared" si="9"/>
        <v>2931.986531986532</v>
      </c>
      <c r="F7" s="84">
        <v>-6</v>
      </c>
      <c r="G7" s="85">
        <f t="shared" si="1"/>
        <v>994.4444444444445</v>
      </c>
      <c r="H7" s="86">
        <f t="shared" si="2"/>
        <v>9</v>
      </c>
      <c r="I7" s="84">
        <v>-50</v>
      </c>
      <c r="J7" s="85">
        <f t="shared" si="3"/>
        <v>953.7037037037037</v>
      </c>
      <c r="K7" s="86">
        <f t="shared" si="4"/>
        <v>6</v>
      </c>
      <c r="L7" s="87">
        <f>G7+J7</f>
        <v>1948.1481481481483</v>
      </c>
      <c r="M7" s="88">
        <f t="shared" si="5"/>
        <v>8</v>
      </c>
      <c r="N7" s="84">
        <v>-26</v>
      </c>
      <c r="O7" s="85">
        <f t="shared" si="6"/>
        <v>983.8383838383838</v>
      </c>
      <c r="P7" s="86">
        <f t="shared" si="7"/>
        <v>5</v>
      </c>
      <c r="Q7" s="87">
        <f>L7+O7</f>
        <v>2931.986531986532</v>
      </c>
      <c r="R7" s="88">
        <f t="shared" si="8"/>
        <v>6</v>
      </c>
    </row>
    <row r="8" spans="1:18" s="15" customFormat="1" ht="18.75" customHeight="1">
      <c r="A8" s="66"/>
      <c r="B8" s="22" t="s">
        <v>25</v>
      </c>
      <c r="C8" s="24" t="s">
        <v>26</v>
      </c>
      <c r="D8" s="21" t="s">
        <v>55</v>
      </c>
      <c r="E8" s="70"/>
      <c r="F8" s="54"/>
      <c r="G8" s="56"/>
      <c r="H8" s="58"/>
      <c r="I8" s="54"/>
      <c r="J8" s="56"/>
      <c r="K8" s="58"/>
      <c r="L8" s="62"/>
      <c r="M8" s="64"/>
      <c r="N8" s="54"/>
      <c r="O8" s="56"/>
      <c r="P8" s="58"/>
      <c r="Q8" s="62"/>
      <c r="R8" s="64"/>
    </row>
    <row r="9" spans="1:18" s="15" customFormat="1" ht="18.75" customHeight="1">
      <c r="A9" s="67">
        <f t="shared" si="0"/>
        <v>12</v>
      </c>
      <c r="B9" s="25" t="s">
        <v>181</v>
      </c>
      <c r="C9" s="26" t="s">
        <v>27</v>
      </c>
      <c r="D9" s="27" t="s">
        <v>56</v>
      </c>
      <c r="E9" s="71">
        <f t="shared" si="9"/>
        <v>2065.740740740741</v>
      </c>
      <c r="F9" s="73">
        <v>-169</v>
      </c>
      <c r="G9" s="74">
        <f t="shared" si="1"/>
        <v>843.5185185185185</v>
      </c>
      <c r="H9" s="76">
        <f t="shared" si="2"/>
        <v>11</v>
      </c>
      <c r="I9" s="73">
        <v>-780</v>
      </c>
      <c r="J9" s="74">
        <f t="shared" si="3"/>
        <v>277.77777777777777</v>
      </c>
      <c r="K9" s="76">
        <f t="shared" si="4"/>
        <v>12</v>
      </c>
      <c r="L9" s="78">
        <f>G9+J9</f>
        <v>1121.2962962962963</v>
      </c>
      <c r="M9" s="80">
        <f t="shared" si="5"/>
        <v>12</v>
      </c>
      <c r="N9" s="73">
        <v>-65</v>
      </c>
      <c r="O9" s="74">
        <f t="shared" si="6"/>
        <v>944.4444444444445</v>
      </c>
      <c r="P9" s="76">
        <f t="shared" si="7"/>
        <v>7</v>
      </c>
      <c r="Q9" s="78">
        <f>L9+O9</f>
        <v>2065.740740740741</v>
      </c>
      <c r="R9" s="80">
        <f t="shared" si="8"/>
        <v>12</v>
      </c>
    </row>
    <row r="10" spans="1:18" s="15" customFormat="1" ht="18.75" customHeight="1">
      <c r="A10" s="68"/>
      <c r="B10" s="25"/>
      <c r="C10" s="26"/>
      <c r="D10" s="27"/>
      <c r="E10" s="72"/>
      <c r="F10" s="44"/>
      <c r="G10" s="75"/>
      <c r="H10" s="77"/>
      <c r="I10" s="44"/>
      <c r="J10" s="75"/>
      <c r="K10" s="77"/>
      <c r="L10" s="79"/>
      <c r="M10" s="81"/>
      <c r="N10" s="44"/>
      <c r="O10" s="75"/>
      <c r="P10" s="77"/>
      <c r="Q10" s="79"/>
      <c r="R10" s="81"/>
    </row>
    <row r="11" spans="1:18" s="15" customFormat="1" ht="18.75" customHeight="1">
      <c r="A11" s="83">
        <f t="shared" si="0"/>
        <v>10</v>
      </c>
      <c r="B11" s="22" t="s">
        <v>28</v>
      </c>
      <c r="C11" s="24" t="s">
        <v>29</v>
      </c>
      <c r="D11" s="21" t="s">
        <v>52</v>
      </c>
      <c r="E11" s="82">
        <f t="shared" si="9"/>
        <v>2717.5925925925926</v>
      </c>
      <c r="F11" s="84">
        <v>0</v>
      </c>
      <c r="G11" s="85">
        <f t="shared" si="1"/>
        <v>1000</v>
      </c>
      <c r="H11" s="86">
        <f t="shared" si="2"/>
        <v>1</v>
      </c>
      <c r="I11" s="84">
        <v>-245</v>
      </c>
      <c r="J11" s="85">
        <f t="shared" si="3"/>
        <v>773.1481481481482</v>
      </c>
      <c r="K11" s="86">
        <f t="shared" si="4"/>
        <v>10</v>
      </c>
      <c r="L11" s="87">
        <f>G11+J11</f>
        <v>1773.1481481481483</v>
      </c>
      <c r="M11" s="88">
        <f t="shared" si="5"/>
        <v>10</v>
      </c>
      <c r="N11" s="84">
        <v>-65</v>
      </c>
      <c r="O11" s="85">
        <f t="shared" si="6"/>
        <v>944.4444444444445</v>
      </c>
      <c r="P11" s="86">
        <f t="shared" si="7"/>
        <v>7</v>
      </c>
      <c r="Q11" s="87">
        <f>L11+O11</f>
        <v>2717.5925925925926</v>
      </c>
      <c r="R11" s="88">
        <f t="shared" si="8"/>
        <v>10</v>
      </c>
    </row>
    <row r="12" spans="1:18" s="15" customFormat="1" ht="18.75" customHeight="1">
      <c r="A12" s="66"/>
      <c r="B12" s="22" t="s">
        <v>30</v>
      </c>
      <c r="C12" s="24" t="s">
        <v>31</v>
      </c>
      <c r="D12" s="21" t="s">
        <v>52</v>
      </c>
      <c r="E12" s="70"/>
      <c r="F12" s="54"/>
      <c r="G12" s="56"/>
      <c r="H12" s="58"/>
      <c r="I12" s="54"/>
      <c r="J12" s="56"/>
      <c r="K12" s="58"/>
      <c r="L12" s="62"/>
      <c r="M12" s="64"/>
      <c r="N12" s="54"/>
      <c r="O12" s="56"/>
      <c r="P12" s="58"/>
      <c r="Q12" s="62"/>
      <c r="R12" s="64"/>
    </row>
    <row r="13" spans="1:18" s="15" customFormat="1" ht="18.75" customHeight="1">
      <c r="A13" s="67">
        <f t="shared" si="0"/>
        <v>11</v>
      </c>
      <c r="B13" s="25" t="s">
        <v>32</v>
      </c>
      <c r="C13" s="26" t="s">
        <v>33</v>
      </c>
      <c r="D13" s="27" t="s">
        <v>54</v>
      </c>
      <c r="E13" s="71">
        <f t="shared" si="9"/>
        <v>2183.0808080808083</v>
      </c>
      <c r="F13" s="73">
        <v>-410</v>
      </c>
      <c r="G13" s="74">
        <f t="shared" si="1"/>
        <v>620.3703703703703</v>
      </c>
      <c r="H13" s="76">
        <f t="shared" si="2"/>
        <v>12</v>
      </c>
      <c r="I13" s="73">
        <v>-265</v>
      </c>
      <c r="J13" s="74">
        <f t="shared" si="3"/>
        <v>754.6296296296297</v>
      </c>
      <c r="K13" s="76">
        <f t="shared" si="4"/>
        <v>11</v>
      </c>
      <c r="L13" s="78">
        <f>G13+J13</f>
        <v>1375</v>
      </c>
      <c r="M13" s="80">
        <f t="shared" si="5"/>
        <v>11</v>
      </c>
      <c r="N13" s="73">
        <v>-200</v>
      </c>
      <c r="O13" s="74">
        <f t="shared" si="6"/>
        <v>808.0808080808081</v>
      </c>
      <c r="P13" s="76">
        <f t="shared" si="7"/>
        <v>12</v>
      </c>
      <c r="Q13" s="78">
        <f>L13+O13</f>
        <v>2183.0808080808083</v>
      </c>
      <c r="R13" s="80">
        <f t="shared" si="8"/>
        <v>11</v>
      </c>
    </row>
    <row r="14" spans="1:18" s="15" customFormat="1" ht="18.75" customHeight="1">
      <c r="A14" s="68"/>
      <c r="B14" s="25" t="s">
        <v>34</v>
      </c>
      <c r="C14" s="26" t="s">
        <v>35</v>
      </c>
      <c r="D14" s="27" t="s">
        <v>54</v>
      </c>
      <c r="E14" s="72"/>
      <c r="F14" s="44"/>
      <c r="G14" s="75"/>
      <c r="H14" s="77"/>
      <c r="I14" s="44"/>
      <c r="J14" s="75"/>
      <c r="K14" s="77"/>
      <c r="L14" s="79"/>
      <c r="M14" s="81"/>
      <c r="N14" s="44"/>
      <c r="O14" s="75"/>
      <c r="P14" s="77"/>
      <c r="Q14" s="79"/>
      <c r="R14" s="81"/>
    </row>
    <row r="15" spans="1:18" s="15" customFormat="1" ht="18.75" customHeight="1">
      <c r="A15" s="83">
        <f t="shared" si="0"/>
        <v>3</v>
      </c>
      <c r="B15" s="22" t="s">
        <v>36</v>
      </c>
      <c r="C15" s="24" t="s">
        <v>37</v>
      </c>
      <c r="D15" s="21" t="s">
        <v>55</v>
      </c>
      <c r="E15" s="82">
        <f t="shared" si="9"/>
        <v>2976.8518518518517</v>
      </c>
      <c r="F15" s="84">
        <v>0</v>
      </c>
      <c r="G15" s="85">
        <f t="shared" si="1"/>
        <v>1000</v>
      </c>
      <c r="H15" s="86">
        <f t="shared" si="2"/>
        <v>1</v>
      </c>
      <c r="I15" s="84">
        <v>-25</v>
      </c>
      <c r="J15" s="85">
        <f t="shared" si="3"/>
        <v>976.8518518518518</v>
      </c>
      <c r="K15" s="86">
        <f t="shared" si="4"/>
        <v>4</v>
      </c>
      <c r="L15" s="87">
        <f>G15+J15</f>
        <v>1976.8518518518517</v>
      </c>
      <c r="M15" s="88">
        <f t="shared" si="5"/>
        <v>4</v>
      </c>
      <c r="N15" s="84">
        <v>-10</v>
      </c>
      <c r="O15" s="85">
        <f t="shared" si="6"/>
        <v>1000</v>
      </c>
      <c r="P15" s="86">
        <f t="shared" si="7"/>
        <v>1</v>
      </c>
      <c r="Q15" s="87">
        <f>L15+O15</f>
        <v>2976.8518518518517</v>
      </c>
      <c r="R15" s="88">
        <f t="shared" si="8"/>
        <v>3</v>
      </c>
    </row>
    <row r="16" spans="1:18" s="15" customFormat="1" ht="18.75" customHeight="1">
      <c r="A16" s="66"/>
      <c r="B16" s="22" t="s">
        <v>38</v>
      </c>
      <c r="C16" s="24" t="s">
        <v>39</v>
      </c>
      <c r="D16" s="21" t="s">
        <v>55</v>
      </c>
      <c r="E16" s="70"/>
      <c r="F16" s="54"/>
      <c r="G16" s="56"/>
      <c r="H16" s="58"/>
      <c r="I16" s="54"/>
      <c r="J16" s="56"/>
      <c r="K16" s="58"/>
      <c r="L16" s="62"/>
      <c r="M16" s="64"/>
      <c r="N16" s="54"/>
      <c r="O16" s="56"/>
      <c r="P16" s="58"/>
      <c r="Q16" s="62"/>
      <c r="R16" s="64"/>
    </row>
    <row r="17" spans="1:18" s="15" customFormat="1" ht="18.75" customHeight="1">
      <c r="A17" s="67">
        <f t="shared" si="0"/>
        <v>7</v>
      </c>
      <c r="B17" s="25" t="s">
        <v>40</v>
      </c>
      <c r="C17" s="26" t="s">
        <v>41</v>
      </c>
      <c r="D17" s="27" t="s">
        <v>57</v>
      </c>
      <c r="E17" s="71">
        <f t="shared" si="9"/>
        <v>2837.5420875420878</v>
      </c>
      <c r="F17" s="73">
        <v>0</v>
      </c>
      <c r="G17" s="74">
        <f t="shared" si="1"/>
        <v>1000</v>
      </c>
      <c r="H17" s="76">
        <f t="shared" si="2"/>
        <v>1</v>
      </c>
      <c r="I17" s="73">
        <v>-50</v>
      </c>
      <c r="J17" s="74">
        <f t="shared" si="3"/>
        <v>953.7037037037037</v>
      </c>
      <c r="K17" s="76">
        <f t="shared" si="4"/>
        <v>6</v>
      </c>
      <c r="L17" s="78">
        <f>G17+J17</f>
        <v>1953.7037037037037</v>
      </c>
      <c r="M17" s="80">
        <f t="shared" si="5"/>
        <v>6</v>
      </c>
      <c r="N17" s="73">
        <v>-125</v>
      </c>
      <c r="O17" s="74">
        <f t="shared" si="6"/>
        <v>883.8383838383838</v>
      </c>
      <c r="P17" s="76">
        <f t="shared" si="7"/>
        <v>10</v>
      </c>
      <c r="Q17" s="78">
        <f>L17+O17</f>
        <v>2837.5420875420878</v>
      </c>
      <c r="R17" s="80">
        <f t="shared" si="8"/>
        <v>7</v>
      </c>
    </row>
    <row r="18" spans="1:18" s="15" customFormat="1" ht="18.75" customHeight="1">
      <c r="A18" s="68"/>
      <c r="B18" s="25" t="s">
        <v>42</v>
      </c>
      <c r="C18" s="26" t="s">
        <v>43</v>
      </c>
      <c r="D18" s="27" t="s">
        <v>57</v>
      </c>
      <c r="E18" s="72"/>
      <c r="F18" s="44"/>
      <c r="G18" s="75"/>
      <c r="H18" s="77"/>
      <c r="I18" s="44"/>
      <c r="J18" s="94"/>
      <c r="K18" s="77"/>
      <c r="L18" s="79"/>
      <c r="M18" s="81"/>
      <c r="N18" s="44"/>
      <c r="O18" s="75"/>
      <c r="P18" s="77"/>
      <c r="Q18" s="79"/>
      <c r="R18" s="81"/>
    </row>
    <row r="19" spans="1:18" s="15" customFormat="1" ht="18.75" customHeight="1">
      <c r="A19" s="83">
        <f t="shared" si="0"/>
        <v>1</v>
      </c>
      <c r="B19" s="22" t="s">
        <v>45</v>
      </c>
      <c r="C19" s="24" t="s">
        <v>44</v>
      </c>
      <c r="D19" s="21" t="s">
        <v>52</v>
      </c>
      <c r="E19" s="82">
        <f t="shared" si="9"/>
        <v>3000</v>
      </c>
      <c r="F19" s="84">
        <v>0</v>
      </c>
      <c r="G19" s="85">
        <f t="shared" si="1"/>
        <v>1000</v>
      </c>
      <c r="H19" s="86">
        <f t="shared" si="2"/>
        <v>1</v>
      </c>
      <c r="I19" s="84">
        <v>0</v>
      </c>
      <c r="J19" s="85">
        <f t="shared" si="3"/>
        <v>1000</v>
      </c>
      <c r="K19" s="86">
        <f t="shared" si="4"/>
        <v>1</v>
      </c>
      <c r="L19" s="87">
        <f>G19+J19</f>
        <v>2000</v>
      </c>
      <c r="M19" s="88">
        <f t="shared" si="5"/>
        <v>1</v>
      </c>
      <c r="N19" s="84">
        <v>-10</v>
      </c>
      <c r="O19" s="85">
        <f t="shared" si="6"/>
        <v>1000</v>
      </c>
      <c r="P19" s="86">
        <f t="shared" si="7"/>
        <v>1</v>
      </c>
      <c r="Q19" s="87">
        <f>L19+O19</f>
        <v>3000</v>
      </c>
      <c r="R19" s="88">
        <f t="shared" si="8"/>
        <v>1</v>
      </c>
    </row>
    <row r="20" spans="1:18" s="15" customFormat="1" ht="18.75" customHeight="1">
      <c r="A20" s="66"/>
      <c r="B20" s="22" t="s">
        <v>46</v>
      </c>
      <c r="C20" s="24" t="s">
        <v>43</v>
      </c>
      <c r="D20" s="21" t="s">
        <v>52</v>
      </c>
      <c r="E20" s="70"/>
      <c r="F20" s="54"/>
      <c r="G20" s="56"/>
      <c r="H20" s="58"/>
      <c r="I20" s="54"/>
      <c r="J20" s="56"/>
      <c r="K20" s="58"/>
      <c r="L20" s="62"/>
      <c r="M20" s="64"/>
      <c r="N20" s="54"/>
      <c r="O20" s="56"/>
      <c r="P20" s="58"/>
      <c r="Q20" s="62"/>
      <c r="R20" s="64"/>
    </row>
    <row r="21" spans="1:18" s="15" customFormat="1" ht="18.75" customHeight="1">
      <c r="A21" s="67">
        <f t="shared" si="0"/>
        <v>5</v>
      </c>
      <c r="B21" s="25" t="s">
        <v>47</v>
      </c>
      <c r="C21" s="26" t="s">
        <v>39</v>
      </c>
      <c r="D21" s="27" t="s">
        <v>58</v>
      </c>
      <c r="E21" s="71">
        <f t="shared" si="9"/>
        <v>2961.7003367003367</v>
      </c>
      <c r="F21" s="73">
        <v>0</v>
      </c>
      <c r="G21" s="74">
        <f t="shared" si="1"/>
        <v>1000</v>
      </c>
      <c r="H21" s="76">
        <f t="shared" si="2"/>
        <v>1</v>
      </c>
      <c r="I21" s="73">
        <v>-25</v>
      </c>
      <c r="J21" s="74">
        <f t="shared" si="3"/>
        <v>976.8518518518518</v>
      </c>
      <c r="K21" s="76">
        <f t="shared" si="4"/>
        <v>4</v>
      </c>
      <c r="L21" s="78">
        <f>G21+J21</f>
        <v>1976.8518518518517</v>
      </c>
      <c r="M21" s="80">
        <f t="shared" si="5"/>
        <v>4</v>
      </c>
      <c r="N21" s="73">
        <v>-25</v>
      </c>
      <c r="O21" s="74">
        <f t="shared" si="6"/>
        <v>984.8484848484849</v>
      </c>
      <c r="P21" s="76">
        <f t="shared" si="7"/>
        <v>3</v>
      </c>
      <c r="Q21" s="78">
        <f>L21+O21</f>
        <v>2961.7003367003367</v>
      </c>
      <c r="R21" s="80">
        <f t="shared" si="8"/>
        <v>5</v>
      </c>
    </row>
    <row r="22" spans="1:18" s="15" customFormat="1" ht="18.75" customHeight="1">
      <c r="A22" s="68"/>
      <c r="B22" s="25" t="s">
        <v>59</v>
      </c>
      <c r="C22" s="26" t="s">
        <v>29</v>
      </c>
      <c r="D22" s="27" t="s">
        <v>54</v>
      </c>
      <c r="E22" s="72"/>
      <c r="F22" s="44"/>
      <c r="G22" s="75"/>
      <c r="H22" s="77"/>
      <c r="I22" s="44"/>
      <c r="J22" s="75"/>
      <c r="K22" s="77"/>
      <c r="L22" s="79"/>
      <c r="M22" s="81"/>
      <c r="N22" s="44"/>
      <c r="O22" s="75"/>
      <c r="P22" s="77"/>
      <c r="Q22" s="79"/>
      <c r="R22" s="81"/>
    </row>
    <row r="23" spans="1:18" s="15" customFormat="1" ht="18.75" customHeight="1">
      <c r="A23" s="83">
        <f t="shared" si="0"/>
        <v>2</v>
      </c>
      <c r="B23" s="22" t="s">
        <v>48</v>
      </c>
      <c r="C23" s="24" t="s">
        <v>49</v>
      </c>
      <c r="D23" s="21" t="s">
        <v>52</v>
      </c>
      <c r="E23" s="82">
        <f t="shared" si="9"/>
        <v>2984.848484848485</v>
      </c>
      <c r="F23" s="84">
        <v>0</v>
      </c>
      <c r="G23" s="85">
        <f t="shared" si="1"/>
        <v>1000</v>
      </c>
      <c r="H23" s="86">
        <f t="shared" si="2"/>
        <v>1</v>
      </c>
      <c r="I23" s="84">
        <v>0</v>
      </c>
      <c r="J23" s="85">
        <f t="shared" si="3"/>
        <v>1000</v>
      </c>
      <c r="K23" s="86">
        <f t="shared" si="4"/>
        <v>1</v>
      </c>
      <c r="L23" s="87">
        <f>G23+J23</f>
        <v>2000</v>
      </c>
      <c r="M23" s="88">
        <f t="shared" si="5"/>
        <v>1</v>
      </c>
      <c r="N23" s="84">
        <v>-25</v>
      </c>
      <c r="O23" s="85">
        <f t="shared" si="6"/>
        <v>984.8484848484849</v>
      </c>
      <c r="P23" s="86">
        <f t="shared" si="7"/>
        <v>3</v>
      </c>
      <c r="Q23" s="87">
        <f>L23+O23</f>
        <v>2984.848484848485</v>
      </c>
      <c r="R23" s="88">
        <f t="shared" si="8"/>
        <v>2</v>
      </c>
    </row>
    <row r="24" spans="1:18" s="15" customFormat="1" ht="18.75" customHeight="1">
      <c r="A24" s="66"/>
      <c r="B24" s="22" t="s">
        <v>50</v>
      </c>
      <c r="C24" s="24" t="s">
        <v>24</v>
      </c>
      <c r="D24" s="21" t="s">
        <v>52</v>
      </c>
      <c r="E24" s="70"/>
      <c r="F24" s="54"/>
      <c r="G24" s="56"/>
      <c r="H24" s="58"/>
      <c r="I24" s="54"/>
      <c r="J24" s="56"/>
      <c r="K24" s="58"/>
      <c r="L24" s="62"/>
      <c r="M24" s="64"/>
      <c r="N24" s="54"/>
      <c r="O24" s="56"/>
      <c r="P24" s="58"/>
      <c r="Q24" s="62"/>
      <c r="R24" s="64"/>
    </row>
    <row r="25" spans="1:18" s="15" customFormat="1" ht="18.75" customHeight="1">
      <c r="A25" s="67">
        <f t="shared" si="0"/>
        <v>9</v>
      </c>
      <c r="B25" s="25" t="s">
        <v>51</v>
      </c>
      <c r="C25" s="26" t="s">
        <v>27</v>
      </c>
      <c r="D25" s="27" t="s">
        <v>60</v>
      </c>
      <c r="E25" s="71">
        <f t="shared" si="9"/>
        <v>2817.3400673400674</v>
      </c>
      <c r="F25" s="73">
        <v>0</v>
      </c>
      <c r="G25" s="74">
        <f t="shared" si="1"/>
        <v>1000</v>
      </c>
      <c r="H25" s="76">
        <f t="shared" si="2"/>
        <v>1</v>
      </c>
      <c r="I25" s="73">
        <v>-50</v>
      </c>
      <c r="J25" s="74">
        <f t="shared" si="3"/>
        <v>953.7037037037037</v>
      </c>
      <c r="K25" s="76">
        <f t="shared" si="4"/>
        <v>6</v>
      </c>
      <c r="L25" s="78">
        <f>G25+J25</f>
        <v>1953.7037037037037</v>
      </c>
      <c r="M25" s="80">
        <f t="shared" si="5"/>
        <v>6</v>
      </c>
      <c r="N25" s="73">
        <v>-145</v>
      </c>
      <c r="O25" s="74">
        <f t="shared" si="6"/>
        <v>863.6363636363636</v>
      </c>
      <c r="P25" s="76">
        <f t="shared" si="7"/>
        <v>11</v>
      </c>
      <c r="Q25" s="78">
        <f>L25+O25</f>
        <v>2817.3400673400674</v>
      </c>
      <c r="R25" s="80">
        <f t="shared" si="8"/>
        <v>9</v>
      </c>
    </row>
    <row r="26" spans="1:18" s="15" customFormat="1" ht="18.75" customHeight="1" thickBot="1">
      <c r="A26" s="89"/>
      <c r="B26" s="25" t="s">
        <v>21</v>
      </c>
      <c r="C26" s="26" t="s">
        <v>44</v>
      </c>
      <c r="D26" s="27" t="s">
        <v>53</v>
      </c>
      <c r="E26" s="90"/>
      <c r="F26" s="91"/>
      <c r="G26" s="92"/>
      <c r="H26" s="93"/>
      <c r="I26" s="91"/>
      <c r="J26" s="92"/>
      <c r="K26" s="93"/>
      <c r="L26" s="95"/>
      <c r="M26" s="96"/>
      <c r="N26" s="91"/>
      <c r="O26" s="92"/>
      <c r="P26" s="93"/>
      <c r="Q26" s="95"/>
      <c r="R26" s="96"/>
    </row>
    <row r="27" spans="1:18" s="15" customFormat="1" ht="12.75">
      <c r="A27" s="1"/>
      <c r="B27" s="2"/>
      <c r="C27" s="3"/>
      <c r="D27" s="1"/>
      <c r="E27" s="1"/>
      <c r="F27" s="1"/>
      <c r="G27" s="4"/>
      <c r="H27" s="5"/>
      <c r="I27" s="1"/>
      <c r="J27" s="1"/>
      <c r="K27" s="5"/>
      <c r="L27" s="1"/>
      <c r="M27" s="5"/>
      <c r="N27" s="1"/>
      <c r="O27" s="1"/>
      <c r="P27" s="5"/>
      <c r="Q27" s="1"/>
      <c r="R27" s="5"/>
    </row>
    <row r="28" spans="1:18" s="15" customFormat="1" ht="12.75">
      <c r="A28" s="6"/>
      <c r="B28" s="7"/>
      <c r="C28" s="8"/>
      <c r="D28" s="6"/>
      <c r="E28" s="9"/>
      <c r="F28" s="12" t="s">
        <v>14</v>
      </c>
      <c r="G28" s="16">
        <f>12*90</f>
        <v>1080</v>
      </c>
      <c r="H28" s="11"/>
      <c r="I28" s="12" t="s">
        <v>13</v>
      </c>
      <c r="J28" s="16">
        <f>12*90</f>
        <v>1080</v>
      </c>
      <c r="K28" s="11"/>
      <c r="L28" s="13"/>
      <c r="M28" s="11"/>
      <c r="N28" s="12" t="s">
        <v>15</v>
      </c>
      <c r="O28" s="16">
        <f>9*90+3*60</f>
        <v>990</v>
      </c>
      <c r="P28" s="11"/>
      <c r="Q28" s="13"/>
      <c r="R28" s="11"/>
    </row>
    <row r="29" spans="1:18" s="15" customFormat="1" ht="12.75">
      <c r="A29" s="6"/>
      <c r="B29" s="7"/>
      <c r="C29" s="8"/>
      <c r="D29" s="6"/>
      <c r="E29" s="9"/>
      <c r="F29" s="9"/>
      <c r="H29" s="11"/>
      <c r="I29" s="13"/>
      <c r="K29" s="11"/>
      <c r="L29" s="13"/>
      <c r="M29" s="11"/>
      <c r="N29" s="13"/>
      <c r="P29" s="11"/>
      <c r="Q29" s="13"/>
      <c r="R29" s="11"/>
    </row>
    <row r="30" spans="1:18" s="15" customFormat="1" ht="12.75">
      <c r="A30" s="6"/>
      <c r="B30" s="7"/>
      <c r="C30" s="8"/>
      <c r="D30" s="6"/>
      <c r="E30" s="9"/>
      <c r="F30" s="9"/>
      <c r="G30" s="10"/>
      <c r="H30" s="11"/>
      <c r="I30" s="9"/>
      <c r="J30" s="9"/>
      <c r="K30" s="11"/>
      <c r="L30" s="9"/>
      <c r="M30" s="11"/>
      <c r="N30" s="9"/>
      <c r="O30" s="9"/>
      <c r="P30" s="11"/>
      <c r="Q30" s="9"/>
      <c r="R30" s="11"/>
    </row>
  </sheetData>
  <mergeCells count="185">
    <mergeCell ref="R21:R22"/>
    <mergeCell ref="R23:R24"/>
    <mergeCell ref="R25:R26"/>
    <mergeCell ref="R13:R14"/>
    <mergeCell ref="R15:R16"/>
    <mergeCell ref="R17:R18"/>
    <mergeCell ref="R19:R20"/>
    <mergeCell ref="Q25:Q26"/>
    <mergeCell ref="Q23:Q24"/>
    <mergeCell ref="Q13:Q14"/>
    <mergeCell ref="Q15:Q16"/>
    <mergeCell ref="Q17:Q18"/>
    <mergeCell ref="Q19:Q20"/>
    <mergeCell ref="Q21:Q22"/>
    <mergeCell ref="O21:O22"/>
    <mergeCell ref="O23:O24"/>
    <mergeCell ref="O25:O26"/>
    <mergeCell ref="P13:P14"/>
    <mergeCell ref="P15:P16"/>
    <mergeCell ref="P17:P18"/>
    <mergeCell ref="P19:P20"/>
    <mergeCell ref="P21:P22"/>
    <mergeCell ref="P23:P24"/>
    <mergeCell ref="P25:P26"/>
    <mergeCell ref="O13:O14"/>
    <mergeCell ref="O15:O16"/>
    <mergeCell ref="O17:O18"/>
    <mergeCell ref="O19:O20"/>
    <mergeCell ref="M21:M22"/>
    <mergeCell ref="M23:M24"/>
    <mergeCell ref="M25:M26"/>
    <mergeCell ref="N15:N16"/>
    <mergeCell ref="N17:N18"/>
    <mergeCell ref="N19:N20"/>
    <mergeCell ref="N21:N22"/>
    <mergeCell ref="N23:N24"/>
    <mergeCell ref="N25:N26"/>
    <mergeCell ref="M13:M14"/>
    <mergeCell ref="M15:M16"/>
    <mergeCell ref="M17:M18"/>
    <mergeCell ref="M19:M20"/>
    <mergeCell ref="K25:K26"/>
    <mergeCell ref="L13:L14"/>
    <mergeCell ref="L15:L16"/>
    <mergeCell ref="L17:L18"/>
    <mergeCell ref="L19:L20"/>
    <mergeCell ref="L21:L22"/>
    <mergeCell ref="L23:L24"/>
    <mergeCell ref="L25:L26"/>
    <mergeCell ref="K17:K18"/>
    <mergeCell ref="K19:K20"/>
    <mergeCell ref="K21:K22"/>
    <mergeCell ref="K23:K24"/>
    <mergeCell ref="I25:I26"/>
    <mergeCell ref="J13:J14"/>
    <mergeCell ref="J15:J16"/>
    <mergeCell ref="J17:J18"/>
    <mergeCell ref="J19:J20"/>
    <mergeCell ref="J21:J22"/>
    <mergeCell ref="J23:J24"/>
    <mergeCell ref="J25:J26"/>
    <mergeCell ref="I17:I18"/>
    <mergeCell ref="I19:I20"/>
    <mergeCell ref="I21:I22"/>
    <mergeCell ref="I23:I24"/>
    <mergeCell ref="H19:H20"/>
    <mergeCell ref="H21:H22"/>
    <mergeCell ref="H23:H24"/>
    <mergeCell ref="H25:H26"/>
    <mergeCell ref="R11:R12"/>
    <mergeCell ref="G13:G14"/>
    <mergeCell ref="H13:H14"/>
    <mergeCell ref="G15:G16"/>
    <mergeCell ref="H15:H16"/>
    <mergeCell ref="I13:I14"/>
    <mergeCell ref="I15:I16"/>
    <mergeCell ref="K13:K14"/>
    <mergeCell ref="K15:K16"/>
    <mergeCell ref="N13:N14"/>
    <mergeCell ref="N11:N12"/>
    <mergeCell ref="O11:O12"/>
    <mergeCell ref="P11:P12"/>
    <mergeCell ref="Q11:Q12"/>
    <mergeCell ref="P9:P10"/>
    <mergeCell ref="Q9:Q10"/>
    <mergeCell ref="R9:R10"/>
    <mergeCell ref="G11:G12"/>
    <mergeCell ref="H11:H12"/>
    <mergeCell ref="J11:J12"/>
    <mergeCell ref="K11:K12"/>
    <mergeCell ref="I11:I12"/>
    <mergeCell ref="L11:L12"/>
    <mergeCell ref="M11:M12"/>
    <mergeCell ref="F25:F26"/>
    <mergeCell ref="G9:G10"/>
    <mergeCell ref="H9:H10"/>
    <mergeCell ref="I9:I10"/>
    <mergeCell ref="G17:G18"/>
    <mergeCell ref="G19:G20"/>
    <mergeCell ref="G21:G22"/>
    <mergeCell ref="G23:G24"/>
    <mergeCell ref="G25:G26"/>
    <mergeCell ref="H17:H18"/>
    <mergeCell ref="E23:E24"/>
    <mergeCell ref="E25:E26"/>
    <mergeCell ref="F9:F10"/>
    <mergeCell ref="F11:F12"/>
    <mergeCell ref="F13:F14"/>
    <mergeCell ref="F15:F16"/>
    <mergeCell ref="F17:F18"/>
    <mergeCell ref="F19:F20"/>
    <mergeCell ref="F21:F22"/>
    <mergeCell ref="F23:F24"/>
    <mergeCell ref="A21:A22"/>
    <mergeCell ref="A23:A24"/>
    <mergeCell ref="A25:A26"/>
    <mergeCell ref="E9:E10"/>
    <mergeCell ref="E11:E12"/>
    <mergeCell ref="E13:E14"/>
    <mergeCell ref="E15:E16"/>
    <mergeCell ref="E17:E18"/>
    <mergeCell ref="E19:E20"/>
    <mergeCell ref="E21:E22"/>
    <mergeCell ref="A13:A14"/>
    <mergeCell ref="A15:A16"/>
    <mergeCell ref="A17:A18"/>
    <mergeCell ref="A19:A20"/>
    <mergeCell ref="Q7:Q8"/>
    <mergeCell ref="R7:R8"/>
    <mergeCell ref="A9:A10"/>
    <mergeCell ref="A11:A12"/>
    <mergeCell ref="J9:J10"/>
    <mergeCell ref="K9:K10"/>
    <mergeCell ref="L9:L10"/>
    <mergeCell ref="M9:M10"/>
    <mergeCell ref="N9:N10"/>
    <mergeCell ref="O9:O10"/>
    <mergeCell ref="M7:M8"/>
    <mergeCell ref="N7:N8"/>
    <mergeCell ref="O7:O8"/>
    <mergeCell ref="P7:P8"/>
    <mergeCell ref="R5:R6"/>
    <mergeCell ref="E7:E8"/>
    <mergeCell ref="A7:A8"/>
    <mergeCell ref="F7:F8"/>
    <mergeCell ref="G7:G8"/>
    <mergeCell ref="H7:H8"/>
    <mergeCell ref="I7:I8"/>
    <mergeCell ref="J7:J8"/>
    <mergeCell ref="K7:K8"/>
    <mergeCell ref="L7:L8"/>
    <mergeCell ref="N5:N6"/>
    <mergeCell ref="O5:O6"/>
    <mergeCell ref="P5:P6"/>
    <mergeCell ref="Q5:Q6"/>
    <mergeCell ref="J5:J6"/>
    <mergeCell ref="K5:K6"/>
    <mergeCell ref="L5:L6"/>
    <mergeCell ref="M5:M6"/>
    <mergeCell ref="Q3:Q4"/>
    <mergeCell ref="R3:R4"/>
    <mergeCell ref="A3:A4"/>
    <mergeCell ref="A5:A6"/>
    <mergeCell ref="E3:E4"/>
    <mergeCell ref="E5:E6"/>
    <mergeCell ref="F5:F6"/>
    <mergeCell ref="G5:G6"/>
    <mergeCell ref="H5:H6"/>
    <mergeCell ref="I5:I6"/>
    <mergeCell ref="M3:M4"/>
    <mergeCell ref="N3:N4"/>
    <mergeCell ref="O3:O4"/>
    <mergeCell ref="P3:P4"/>
    <mergeCell ref="I3:I4"/>
    <mergeCell ref="J3:J4"/>
    <mergeCell ref="K3:K4"/>
    <mergeCell ref="L3:L4"/>
    <mergeCell ref="F3:F4"/>
    <mergeCell ref="G3:G4"/>
    <mergeCell ref="H3:H4"/>
    <mergeCell ref="E1:E2"/>
    <mergeCell ref="D1:D2"/>
    <mergeCell ref="A1:A2"/>
    <mergeCell ref="B1:B2"/>
    <mergeCell ref="C1:C2"/>
  </mergeCells>
  <dataValidations count="1">
    <dataValidation type="custom" showErrorMessage="1" errorTitle="Błąd DANEJ" error="Dozwolone wartości dla tego pola to: &#10;1. Liczba UJEMNA &gt;-2500;&#10;2. NKL - dyskwalifikacja;&#10;3. ABS - nie wystartował;" sqref="I25 F25 F3 I3 N3 F5 I5 N5 F7 I7 N7 F9 F11 F13 F15 F17 F19 F21 F23 I9 N9 I11 N11 I13 I15 I17 I19 I21 I23 N13 N15 N17 N19 N21 N23 N25">
      <formula1>OR(AND(I25&lt;=0,I25&gt;=-2500),I25="nkl",I25="abs")</formula1>
    </dataValidation>
  </dataValidations>
  <printOptions horizontalCentered="1"/>
  <pageMargins left="0.1968503937007874" right="0.1968503937007874" top="0.1968503937007874" bottom="0.1968503937007874" header="0.3937007874015748" footer="0.5118110236220472"/>
  <pageSetup horizontalDpi="300" verticalDpi="300" orientation="portrait" paperSize="9" scale="250" r:id="rId1"/>
</worksheet>
</file>

<file path=xl/worksheets/sheet2.xml><?xml version="1.0" encoding="utf-8"?>
<worksheet xmlns="http://schemas.openxmlformats.org/spreadsheetml/2006/main" xmlns:r="http://schemas.openxmlformats.org/officeDocument/2006/relationships">
  <sheetPr codeName="Arkusz10"/>
  <dimension ref="A1:S28"/>
  <sheetViews>
    <sheetView showGridLines="0" zoomScale="75" zoomScaleNormal="75" workbookViewId="0" topLeftCell="A1">
      <selection activeCell="E21" sqref="E21:E22"/>
    </sheetView>
  </sheetViews>
  <sheetFormatPr defaultColWidth="9.00390625" defaultRowHeight="12.75"/>
  <cols>
    <col min="1" max="1" width="3.75390625" style="0" customWidth="1"/>
    <col min="2" max="2" width="13.125" style="0" customWidth="1"/>
    <col min="3" max="3" width="11.875" style="0" customWidth="1"/>
    <col min="4" max="4" width="11.75390625" style="0" customWidth="1"/>
    <col min="5" max="5" width="9.25390625" style="0" customWidth="1"/>
    <col min="6" max="6" width="5.125" style="0" customWidth="1"/>
    <col min="7" max="7" width="5.125" style="0" bestFit="1" customWidth="1"/>
    <col min="8" max="8" width="3.25390625" style="0" customWidth="1"/>
    <col min="9" max="9" width="5.75390625" style="0" customWidth="1"/>
    <col min="10" max="10" width="5.125" style="0" bestFit="1" customWidth="1"/>
    <col min="11" max="11" width="3.25390625" style="0" customWidth="1"/>
    <col min="12" max="12" width="5.125" style="0" customWidth="1"/>
    <col min="13" max="13" width="3.25390625" style="0" customWidth="1"/>
    <col min="14" max="15" width="5.125" style="0" customWidth="1"/>
    <col min="16" max="16" width="3.25390625" style="0" customWidth="1"/>
    <col min="17" max="17" width="5.125" style="0" bestFit="1" customWidth="1"/>
    <col min="18" max="18" width="3.25390625" style="0" customWidth="1"/>
  </cols>
  <sheetData>
    <row r="1" spans="1:18" s="14" customFormat="1" ht="39.75" customHeight="1">
      <c r="A1" s="47" t="s">
        <v>11</v>
      </c>
      <c r="B1" s="49" t="s">
        <v>0</v>
      </c>
      <c r="C1" s="51" t="s">
        <v>12</v>
      </c>
      <c r="D1" s="45" t="s">
        <v>1</v>
      </c>
      <c r="E1" s="59" t="s">
        <v>16</v>
      </c>
      <c r="F1" s="29"/>
      <c r="G1" s="30" t="s">
        <v>2</v>
      </c>
      <c r="H1" s="31"/>
      <c r="I1" s="32"/>
      <c r="J1" s="30" t="s">
        <v>3</v>
      </c>
      <c r="K1" s="31"/>
      <c r="L1" s="28" t="s">
        <v>4</v>
      </c>
      <c r="M1" s="33" t="s">
        <v>4</v>
      </c>
      <c r="N1" s="32"/>
      <c r="O1" s="30" t="s">
        <v>9</v>
      </c>
      <c r="P1" s="31"/>
      <c r="Q1" s="28" t="s">
        <v>10</v>
      </c>
      <c r="R1" s="33" t="s">
        <v>10</v>
      </c>
    </row>
    <row r="2" spans="1:18" s="14" customFormat="1" ht="24.75" customHeight="1" thickBot="1">
      <c r="A2" s="48"/>
      <c r="B2" s="50"/>
      <c r="C2" s="52"/>
      <c r="D2" s="46"/>
      <c r="E2" s="60"/>
      <c r="F2" s="35" t="s">
        <v>5</v>
      </c>
      <c r="G2" s="36" t="s">
        <v>6</v>
      </c>
      <c r="H2" s="37" t="s">
        <v>7</v>
      </c>
      <c r="I2" s="38" t="s">
        <v>5</v>
      </c>
      <c r="J2" s="36" t="s">
        <v>6</v>
      </c>
      <c r="K2" s="37" t="s">
        <v>7</v>
      </c>
      <c r="L2" s="34" t="s">
        <v>8</v>
      </c>
      <c r="M2" s="34" t="s">
        <v>7</v>
      </c>
      <c r="N2" s="38" t="s">
        <v>5</v>
      </c>
      <c r="O2" s="36" t="s">
        <v>6</v>
      </c>
      <c r="P2" s="37" t="s">
        <v>7</v>
      </c>
      <c r="Q2" s="34" t="s">
        <v>8</v>
      </c>
      <c r="R2" s="34" t="s">
        <v>7</v>
      </c>
    </row>
    <row r="3" spans="1:18" s="15" customFormat="1" ht="18.75" customHeight="1">
      <c r="A3" s="65">
        <f aca="true" t="shared" si="0" ref="A3:A23">RANK(E3,$E$3:$E$24,0)</f>
        <v>2</v>
      </c>
      <c r="B3" s="18" t="s">
        <v>138</v>
      </c>
      <c r="C3" s="19" t="s">
        <v>33</v>
      </c>
      <c r="D3" s="20" t="s">
        <v>55</v>
      </c>
      <c r="E3" s="69">
        <f aca="true" t="shared" si="1" ref="E3:E23">Q3</f>
        <v>2889.74358974359</v>
      </c>
      <c r="F3" s="53">
        <v>-295</v>
      </c>
      <c r="G3" s="55">
        <f aca="true" t="shared" si="2" ref="G3:G23">IF(OR(F3="NKL",F3="ABS"),0,IF(ABS(F3)&gt;=(StE1+ABS(MAX($F$3:$F$24))),1,1000*(StE1-ABS(F3)+ABS(MAX($F$3:$F$24)))/StE1))</f>
        <v>956.4102564102565</v>
      </c>
      <c r="H3" s="57">
        <f aca="true" t="shared" si="3" ref="H3:H23">RANK(G3,$G$3:$G$24,0)</f>
        <v>3</v>
      </c>
      <c r="I3" s="53">
        <v>-170</v>
      </c>
      <c r="J3" s="55">
        <f aca="true" t="shared" si="4" ref="J3:J23">IF(OR(I3="NKL",I3="ABS"),0,IF(ABS(I3)&gt;=(StE2+ABS(MAX($I$3:$I$24))),1,1000*(StE2-ABS(I3)+ABS(MAX($I$3:$I$24)))/StE2))</f>
        <v>1000</v>
      </c>
      <c r="K3" s="57">
        <f aca="true" t="shared" si="5" ref="K3:K23">RANK(J3,$J$3:$J$24,0)</f>
        <v>1</v>
      </c>
      <c r="L3" s="61">
        <f aca="true" t="shared" si="6" ref="L3:L23">G3+J3</f>
        <v>1956.4102564102564</v>
      </c>
      <c r="M3" s="63">
        <f aca="true" t="shared" si="7" ref="M3:M23">RANK(L3,$L$3:$L$24,0)</f>
        <v>3</v>
      </c>
      <c r="N3" s="53">
        <v>-186</v>
      </c>
      <c r="O3" s="55">
        <f aca="true" t="shared" si="8" ref="O3:O23">IF(OR(N3="NKL",N3="ABS"),0,IF(ABS(N3)&gt;=(StE3+ABS(MAX($N$3:$N$24))),1,1000*(StE3-ABS(N3)+ABS(MAX($N$3:$N$24)))/StE3))</f>
        <v>933.3333333333334</v>
      </c>
      <c r="P3" s="57">
        <f aca="true" t="shared" si="9" ref="P3:P23">RANK(O3,$O$3:$O$24,0)</f>
        <v>2</v>
      </c>
      <c r="Q3" s="61">
        <f aca="true" t="shared" si="10" ref="Q3:Q23">L3+O3</f>
        <v>2889.74358974359</v>
      </c>
      <c r="R3" s="63">
        <f aca="true" t="shared" si="11" ref="R3:R23">RANK(Q3,$Q$3:$Q$24,0)</f>
        <v>2</v>
      </c>
    </row>
    <row r="4" spans="1:19" s="15" customFormat="1" ht="18.75" customHeight="1">
      <c r="A4" s="66"/>
      <c r="B4" s="22" t="s">
        <v>61</v>
      </c>
      <c r="C4" s="23" t="s">
        <v>62</v>
      </c>
      <c r="D4" s="21" t="s">
        <v>55</v>
      </c>
      <c r="E4" s="70"/>
      <c r="F4" s="54"/>
      <c r="G4" s="56"/>
      <c r="H4" s="58"/>
      <c r="I4" s="54"/>
      <c r="J4" s="56"/>
      <c r="K4" s="58"/>
      <c r="L4" s="62"/>
      <c r="M4" s="64"/>
      <c r="N4" s="54"/>
      <c r="O4" s="56"/>
      <c r="P4" s="58"/>
      <c r="Q4" s="62"/>
      <c r="R4" s="64"/>
      <c r="S4" s="17"/>
    </row>
    <row r="5" spans="1:19" s="15" customFormat="1" ht="18.75" customHeight="1">
      <c r="A5" s="67">
        <f t="shared" si="0"/>
        <v>8</v>
      </c>
      <c r="B5" s="25" t="s">
        <v>63</v>
      </c>
      <c r="C5" s="26" t="s">
        <v>64</v>
      </c>
      <c r="D5" s="27" t="s">
        <v>97</v>
      </c>
      <c r="E5" s="71">
        <f t="shared" si="1"/>
        <v>1708.9524002567482</v>
      </c>
      <c r="F5" s="73">
        <v>-760</v>
      </c>
      <c r="G5" s="74">
        <f t="shared" si="2"/>
        <v>558.974358974359</v>
      </c>
      <c r="H5" s="76">
        <f t="shared" si="3"/>
        <v>8</v>
      </c>
      <c r="I5" s="73">
        <v>-1250</v>
      </c>
      <c r="J5" s="74">
        <f t="shared" si="4"/>
        <v>478.2608695652174</v>
      </c>
      <c r="K5" s="76">
        <f t="shared" si="5"/>
        <v>8</v>
      </c>
      <c r="L5" s="78">
        <f t="shared" si="6"/>
        <v>1037.2352285395764</v>
      </c>
      <c r="M5" s="80">
        <f t="shared" si="7"/>
        <v>8</v>
      </c>
      <c r="N5" s="73">
        <v>-445</v>
      </c>
      <c r="O5" s="74">
        <f t="shared" si="8"/>
        <v>671.7171717171717</v>
      </c>
      <c r="P5" s="76">
        <f t="shared" si="9"/>
        <v>5</v>
      </c>
      <c r="Q5" s="78">
        <f t="shared" si="10"/>
        <v>1708.9524002567482</v>
      </c>
      <c r="R5" s="80">
        <f t="shared" si="11"/>
        <v>8</v>
      </c>
      <c r="S5" s="17"/>
    </row>
    <row r="6" spans="1:18" s="15" customFormat="1" ht="18.75" customHeight="1">
      <c r="A6" s="68"/>
      <c r="B6" s="25" t="s">
        <v>65</v>
      </c>
      <c r="C6" s="26" t="s">
        <v>66</v>
      </c>
      <c r="D6" s="27" t="s">
        <v>98</v>
      </c>
      <c r="E6" s="72"/>
      <c r="F6" s="44"/>
      <c r="G6" s="75"/>
      <c r="H6" s="77"/>
      <c r="I6" s="44"/>
      <c r="J6" s="75"/>
      <c r="K6" s="77"/>
      <c r="L6" s="79"/>
      <c r="M6" s="81"/>
      <c r="N6" s="44"/>
      <c r="O6" s="94"/>
      <c r="P6" s="77"/>
      <c r="Q6" s="79"/>
      <c r="R6" s="81"/>
    </row>
    <row r="7" spans="1:18" s="15" customFormat="1" ht="18.75" customHeight="1">
      <c r="A7" s="83">
        <f t="shared" si="0"/>
        <v>7</v>
      </c>
      <c r="B7" s="22" t="s">
        <v>67</v>
      </c>
      <c r="C7" s="24" t="s">
        <v>68</v>
      </c>
      <c r="D7" s="21" t="s">
        <v>52</v>
      </c>
      <c r="E7" s="82">
        <f t="shared" si="1"/>
        <v>1821.1682037768992</v>
      </c>
      <c r="F7" s="84">
        <v>-530</v>
      </c>
      <c r="G7" s="85">
        <f t="shared" si="2"/>
        <v>755.5555555555555</v>
      </c>
      <c r="H7" s="86">
        <f t="shared" si="3"/>
        <v>6</v>
      </c>
      <c r="I7" s="84">
        <v>-1341</v>
      </c>
      <c r="J7" s="85">
        <f t="shared" si="4"/>
        <v>434.2995169082126</v>
      </c>
      <c r="K7" s="86">
        <f t="shared" si="5"/>
        <v>10</v>
      </c>
      <c r="L7" s="87">
        <f t="shared" si="6"/>
        <v>1189.855072463768</v>
      </c>
      <c r="M7" s="88">
        <f t="shared" si="7"/>
        <v>7</v>
      </c>
      <c r="N7" s="84">
        <v>-485</v>
      </c>
      <c r="O7" s="85">
        <f t="shared" si="8"/>
        <v>631.3131313131313</v>
      </c>
      <c r="P7" s="86">
        <f t="shared" si="9"/>
        <v>7</v>
      </c>
      <c r="Q7" s="87">
        <f t="shared" si="10"/>
        <v>1821.1682037768992</v>
      </c>
      <c r="R7" s="88">
        <f t="shared" si="11"/>
        <v>7</v>
      </c>
    </row>
    <row r="8" spans="1:18" s="15" customFormat="1" ht="18.75" customHeight="1">
      <c r="A8" s="66"/>
      <c r="B8" s="22" t="s">
        <v>69</v>
      </c>
      <c r="C8" s="24" t="s">
        <v>70</v>
      </c>
      <c r="D8" s="21" t="s">
        <v>52</v>
      </c>
      <c r="E8" s="70"/>
      <c r="F8" s="54"/>
      <c r="G8" s="56"/>
      <c r="H8" s="58"/>
      <c r="I8" s="54"/>
      <c r="J8" s="56"/>
      <c r="K8" s="58"/>
      <c r="L8" s="62"/>
      <c r="M8" s="64"/>
      <c r="N8" s="54"/>
      <c r="O8" s="56"/>
      <c r="P8" s="58"/>
      <c r="Q8" s="62"/>
      <c r="R8" s="64"/>
    </row>
    <row r="9" spans="1:18" s="15" customFormat="1" ht="18.75" customHeight="1">
      <c r="A9" s="67">
        <f t="shared" si="0"/>
        <v>3</v>
      </c>
      <c r="B9" s="25" t="s">
        <v>71</v>
      </c>
      <c r="C9" s="26" t="s">
        <v>72</v>
      </c>
      <c r="D9" s="27" t="s">
        <v>99</v>
      </c>
      <c r="E9" s="71">
        <f t="shared" si="1"/>
        <v>2845.606567345698</v>
      </c>
      <c r="F9" s="73">
        <v>-256</v>
      </c>
      <c r="G9" s="74">
        <f t="shared" si="2"/>
        <v>989.7435897435897</v>
      </c>
      <c r="H9" s="76">
        <f t="shared" si="3"/>
        <v>2</v>
      </c>
      <c r="I9" s="73">
        <v>-184</v>
      </c>
      <c r="J9" s="74">
        <f t="shared" si="4"/>
        <v>993.2367149758454</v>
      </c>
      <c r="K9" s="76">
        <f t="shared" si="5"/>
        <v>2</v>
      </c>
      <c r="L9" s="78">
        <f t="shared" si="6"/>
        <v>1982.980304719435</v>
      </c>
      <c r="M9" s="80">
        <f t="shared" si="7"/>
        <v>2</v>
      </c>
      <c r="N9" s="73">
        <v>-256</v>
      </c>
      <c r="O9" s="74">
        <f t="shared" si="8"/>
        <v>862.6262626262626</v>
      </c>
      <c r="P9" s="76">
        <f t="shared" si="9"/>
        <v>3</v>
      </c>
      <c r="Q9" s="78">
        <f t="shared" si="10"/>
        <v>2845.606567345698</v>
      </c>
      <c r="R9" s="80">
        <f t="shared" si="11"/>
        <v>3</v>
      </c>
    </row>
    <row r="10" spans="1:18" s="15" customFormat="1" ht="18.75" customHeight="1">
      <c r="A10" s="68"/>
      <c r="B10" s="25" t="s">
        <v>102</v>
      </c>
      <c r="C10" s="26" t="s">
        <v>73</v>
      </c>
      <c r="D10" s="27" t="s">
        <v>55</v>
      </c>
      <c r="E10" s="72"/>
      <c r="F10" s="44"/>
      <c r="G10" s="75"/>
      <c r="H10" s="77"/>
      <c r="I10" s="44"/>
      <c r="J10" s="75"/>
      <c r="K10" s="77"/>
      <c r="L10" s="79"/>
      <c r="M10" s="81"/>
      <c r="N10" s="44"/>
      <c r="O10" s="75"/>
      <c r="P10" s="77"/>
      <c r="Q10" s="79"/>
      <c r="R10" s="81"/>
    </row>
    <row r="11" spans="1:18" s="15" customFormat="1" ht="18.75" customHeight="1">
      <c r="A11" s="83">
        <f t="shared" si="0"/>
        <v>6</v>
      </c>
      <c r="B11" s="22" t="s">
        <v>74</v>
      </c>
      <c r="C11" s="24" t="s">
        <v>75</v>
      </c>
      <c r="D11" s="21" t="s">
        <v>98</v>
      </c>
      <c r="E11" s="82">
        <f t="shared" si="1"/>
        <v>1975.4805580892537</v>
      </c>
      <c r="F11" s="84">
        <v>-600</v>
      </c>
      <c r="G11" s="85">
        <f t="shared" si="2"/>
        <v>695.7264957264957</v>
      </c>
      <c r="H11" s="86">
        <f t="shared" si="3"/>
        <v>7</v>
      </c>
      <c r="I11" s="84">
        <v>-1180</v>
      </c>
      <c r="J11" s="85">
        <f t="shared" si="4"/>
        <v>512.0772946859903</v>
      </c>
      <c r="K11" s="86">
        <f t="shared" si="5"/>
        <v>7</v>
      </c>
      <c r="L11" s="87">
        <f t="shared" si="6"/>
        <v>1207.803790412486</v>
      </c>
      <c r="M11" s="88">
        <f t="shared" si="7"/>
        <v>6</v>
      </c>
      <c r="N11" s="84">
        <v>-350</v>
      </c>
      <c r="O11" s="85">
        <f t="shared" si="8"/>
        <v>767.6767676767677</v>
      </c>
      <c r="P11" s="86">
        <f t="shared" si="9"/>
        <v>4</v>
      </c>
      <c r="Q11" s="87">
        <f t="shared" si="10"/>
        <v>1975.4805580892537</v>
      </c>
      <c r="R11" s="88">
        <f t="shared" si="11"/>
        <v>6</v>
      </c>
    </row>
    <row r="12" spans="1:18" s="15" customFormat="1" ht="18.75" customHeight="1">
      <c r="A12" s="66"/>
      <c r="B12" s="22" t="s">
        <v>76</v>
      </c>
      <c r="C12" s="24" t="s">
        <v>77</v>
      </c>
      <c r="D12" s="21" t="s">
        <v>97</v>
      </c>
      <c r="E12" s="70"/>
      <c r="F12" s="54"/>
      <c r="G12" s="56"/>
      <c r="H12" s="58"/>
      <c r="I12" s="54"/>
      <c r="J12" s="56"/>
      <c r="K12" s="58"/>
      <c r="L12" s="62"/>
      <c r="M12" s="64"/>
      <c r="N12" s="54"/>
      <c r="O12" s="56"/>
      <c r="P12" s="58"/>
      <c r="Q12" s="62"/>
      <c r="R12" s="64"/>
    </row>
    <row r="13" spans="1:18" s="15" customFormat="1" ht="18.75" customHeight="1">
      <c r="A13" s="67">
        <f t="shared" si="0"/>
        <v>10</v>
      </c>
      <c r="B13" s="25" t="s">
        <v>78</v>
      </c>
      <c r="C13" s="26" t="s">
        <v>79</v>
      </c>
      <c r="D13" s="27" t="s">
        <v>52</v>
      </c>
      <c r="E13" s="71">
        <f t="shared" si="1"/>
        <v>1370.2712746191007</v>
      </c>
      <c r="F13" s="73">
        <v>-779</v>
      </c>
      <c r="G13" s="74">
        <f t="shared" si="2"/>
        <v>542.7350427350427</v>
      </c>
      <c r="H13" s="76">
        <f t="shared" si="3"/>
        <v>9</v>
      </c>
      <c r="I13" s="73">
        <v>-1332</v>
      </c>
      <c r="J13" s="74">
        <f t="shared" si="4"/>
        <v>438.6473429951691</v>
      </c>
      <c r="K13" s="76">
        <f t="shared" si="5"/>
        <v>9</v>
      </c>
      <c r="L13" s="78">
        <f t="shared" si="6"/>
        <v>981.3823857302118</v>
      </c>
      <c r="M13" s="80">
        <f t="shared" si="7"/>
        <v>10</v>
      </c>
      <c r="N13" s="73">
        <v>-725</v>
      </c>
      <c r="O13" s="74">
        <f t="shared" si="8"/>
        <v>388.8888888888889</v>
      </c>
      <c r="P13" s="76">
        <f t="shared" si="9"/>
        <v>11</v>
      </c>
      <c r="Q13" s="78">
        <f t="shared" si="10"/>
        <v>1370.2712746191007</v>
      </c>
      <c r="R13" s="80">
        <f t="shared" si="11"/>
        <v>10</v>
      </c>
    </row>
    <row r="14" spans="1:18" s="15" customFormat="1" ht="18.75" customHeight="1">
      <c r="A14" s="68"/>
      <c r="B14" s="25" t="s">
        <v>80</v>
      </c>
      <c r="C14" s="26" t="s">
        <v>81</v>
      </c>
      <c r="D14" s="27" t="s">
        <v>52</v>
      </c>
      <c r="E14" s="72"/>
      <c r="F14" s="44"/>
      <c r="G14" s="75"/>
      <c r="H14" s="77"/>
      <c r="I14" s="44"/>
      <c r="J14" s="75"/>
      <c r="K14" s="77"/>
      <c r="L14" s="79"/>
      <c r="M14" s="81"/>
      <c r="N14" s="44"/>
      <c r="O14" s="75"/>
      <c r="P14" s="77"/>
      <c r="Q14" s="79"/>
      <c r="R14" s="81"/>
    </row>
    <row r="15" spans="1:18" s="15" customFormat="1" ht="18.75" customHeight="1">
      <c r="A15" s="83">
        <f t="shared" si="0"/>
        <v>1</v>
      </c>
      <c r="B15" s="22" t="s">
        <v>82</v>
      </c>
      <c r="C15" s="24" t="s">
        <v>31</v>
      </c>
      <c r="D15" s="21" t="s">
        <v>55</v>
      </c>
      <c r="E15" s="82">
        <f t="shared" si="1"/>
        <v>2989.3719806763283</v>
      </c>
      <c r="F15" s="84">
        <v>-244</v>
      </c>
      <c r="G15" s="85">
        <f t="shared" si="2"/>
        <v>1000</v>
      </c>
      <c r="H15" s="86">
        <f t="shared" si="3"/>
        <v>1</v>
      </c>
      <c r="I15" s="84">
        <v>-192</v>
      </c>
      <c r="J15" s="85">
        <f t="shared" si="4"/>
        <v>989.3719806763285</v>
      </c>
      <c r="K15" s="86">
        <f t="shared" si="5"/>
        <v>3</v>
      </c>
      <c r="L15" s="87">
        <f t="shared" si="6"/>
        <v>1989.3719806763283</v>
      </c>
      <c r="M15" s="88">
        <f t="shared" si="7"/>
        <v>1</v>
      </c>
      <c r="N15" s="84">
        <v>-120</v>
      </c>
      <c r="O15" s="85">
        <f t="shared" si="8"/>
        <v>1000</v>
      </c>
      <c r="P15" s="86">
        <f t="shared" si="9"/>
        <v>1</v>
      </c>
      <c r="Q15" s="87">
        <f t="shared" si="10"/>
        <v>2989.3719806763283</v>
      </c>
      <c r="R15" s="88">
        <f t="shared" si="11"/>
        <v>1</v>
      </c>
    </row>
    <row r="16" spans="1:18" s="15" customFormat="1" ht="18.75" customHeight="1">
      <c r="A16" s="66"/>
      <c r="B16" s="22" t="s">
        <v>83</v>
      </c>
      <c r="C16" s="24" t="s">
        <v>84</v>
      </c>
      <c r="D16" s="21" t="s">
        <v>55</v>
      </c>
      <c r="E16" s="70"/>
      <c r="F16" s="54"/>
      <c r="G16" s="56"/>
      <c r="H16" s="58"/>
      <c r="I16" s="54"/>
      <c r="J16" s="56"/>
      <c r="K16" s="58"/>
      <c r="L16" s="62"/>
      <c r="M16" s="64"/>
      <c r="N16" s="54"/>
      <c r="O16" s="56"/>
      <c r="P16" s="58"/>
      <c r="Q16" s="62"/>
      <c r="R16" s="64"/>
    </row>
    <row r="17" spans="1:18" s="15" customFormat="1" ht="18.75" customHeight="1">
      <c r="A17" s="67">
        <f t="shared" si="0"/>
        <v>5</v>
      </c>
      <c r="B17" s="25" t="s">
        <v>85</v>
      </c>
      <c r="C17" s="26" t="s">
        <v>86</v>
      </c>
      <c r="D17" s="27" t="s">
        <v>58</v>
      </c>
      <c r="E17" s="71">
        <f t="shared" si="1"/>
        <v>2024.820107428803</v>
      </c>
      <c r="F17" s="73">
        <v>-495</v>
      </c>
      <c r="G17" s="74">
        <f t="shared" si="2"/>
        <v>785.4700854700855</v>
      </c>
      <c r="H17" s="76">
        <f t="shared" si="3"/>
        <v>5</v>
      </c>
      <c r="I17" s="73">
        <v>-950</v>
      </c>
      <c r="J17" s="74">
        <f t="shared" si="4"/>
        <v>623.1884057971015</v>
      </c>
      <c r="K17" s="76">
        <f t="shared" si="5"/>
        <v>5</v>
      </c>
      <c r="L17" s="78">
        <f t="shared" si="6"/>
        <v>1408.658491267187</v>
      </c>
      <c r="M17" s="80">
        <f t="shared" si="7"/>
        <v>5</v>
      </c>
      <c r="N17" s="73">
        <v>-500</v>
      </c>
      <c r="O17" s="74">
        <f t="shared" si="8"/>
        <v>616.1616161616162</v>
      </c>
      <c r="P17" s="76">
        <f t="shared" si="9"/>
        <v>8</v>
      </c>
      <c r="Q17" s="78">
        <f t="shared" si="10"/>
        <v>2024.820107428803</v>
      </c>
      <c r="R17" s="80">
        <f t="shared" si="11"/>
        <v>5</v>
      </c>
    </row>
    <row r="18" spans="1:18" s="15" customFormat="1" ht="18.75" customHeight="1">
      <c r="A18" s="68"/>
      <c r="B18" s="25" t="s">
        <v>164</v>
      </c>
      <c r="C18" s="26" t="s">
        <v>87</v>
      </c>
      <c r="D18" s="27" t="s">
        <v>60</v>
      </c>
      <c r="E18" s="72"/>
      <c r="F18" s="44"/>
      <c r="G18" s="75"/>
      <c r="H18" s="77"/>
      <c r="I18" s="44"/>
      <c r="J18" s="75"/>
      <c r="K18" s="77"/>
      <c r="L18" s="79"/>
      <c r="M18" s="81"/>
      <c r="N18" s="44"/>
      <c r="O18" s="75"/>
      <c r="P18" s="77"/>
      <c r="Q18" s="79"/>
      <c r="R18" s="81"/>
    </row>
    <row r="19" spans="1:18" s="15" customFormat="1" ht="18.75" customHeight="1">
      <c r="A19" s="83">
        <f t="shared" si="0"/>
        <v>9</v>
      </c>
      <c r="B19" s="22" t="s">
        <v>88</v>
      </c>
      <c r="C19" s="24" t="s">
        <v>33</v>
      </c>
      <c r="D19" s="21" t="s">
        <v>100</v>
      </c>
      <c r="E19" s="82">
        <f t="shared" si="1"/>
        <v>1462.2073578595318</v>
      </c>
      <c r="F19" s="84">
        <v>-880</v>
      </c>
      <c r="G19" s="85">
        <f t="shared" si="2"/>
        <v>456.4102564102564</v>
      </c>
      <c r="H19" s="86">
        <f t="shared" si="3"/>
        <v>10</v>
      </c>
      <c r="I19" s="84">
        <v>-1078</v>
      </c>
      <c r="J19" s="85">
        <f t="shared" si="4"/>
        <v>561.3526570048309</v>
      </c>
      <c r="K19" s="86">
        <f t="shared" si="5"/>
        <v>6</v>
      </c>
      <c r="L19" s="87">
        <f t="shared" si="6"/>
        <v>1017.7629134150873</v>
      </c>
      <c r="M19" s="88">
        <f t="shared" si="7"/>
        <v>9</v>
      </c>
      <c r="N19" s="84">
        <v>-670</v>
      </c>
      <c r="O19" s="85">
        <f t="shared" si="8"/>
        <v>444.44444444444446</v>
      </c>
      <c r="P19" s="86">
        <f t="shared" si="9"/>
        <v>10</v>
      </c>
      <c r="Q19" s="87">
        <f t="shared" si="10"/>
        <v>1462.2073578595318</v>
      </c>
      <c r="R19" s="88">
        <f t="shared" si="11"/>
        <v>9</v>
      </c>
    </row>
    <row r="20" spans="1:18" s="15" customFormat="1" ht="18.75" customHeight="1">
      <c r="A20" s="66"/>
      <c r="B20" s="22" t="s">
        <v>89</v>
      </c>
      <c r="C20" s="24" t="s">
        <v>90</v>
      </c>
      <c r="D20" s="21" t="s">
        <v>100</v>
      </c>
      <c r="E20" s="70"/>
      <c r="F20" s="54"/>
      <c r="G20" s="56"/>
      <c r="H20" s="58"/>
      <c r="I20" s="54"/>
      <c r="J20" s="56"/>
      <c r="K20" s="58"/>
      <c r="L20" s="62"/>
      <c r="M20" s="64"/>
      <c r="N20" s="54"/>
      <c r="O20" s="56"/>
      <c r="P20" s="58"/>
      <c r="Q20" s="62"/>
      <c r="R20" s="64"/>
    </row>
    <row r="21" spans="1:18" s="15" customFormat="1" ht="18.75" customHeight="1">
      <c r="A21" s="67">
        <f t="shared" si="0"/>
        <v>4</v>
      </c>
      <c r="B21" s="25" t="s">
        <v>91</v>
      </c>
      <c r="C21" s="26" t="s">
        <v>92</v>
      </c>
      <c r="D21" s="27" t="s">
        <v>101</v>
      </c>
      <c r="E21" s="71">
        <f t="shared" si="1"/>
        <v>2247.0963818789905</v>
      </c>
      <c r="F21" s="73">
        <v>-410</v>
      </c>
      <c r="G21" s="74">
        <f t="shared" si="2"/>
        <v>858.1196581196581</v>
      </c>
      <c r="H21" s="76">
        <f t="shared" si="3"/>
        <v>4</v>
      </c>
      <c r="I21" s="73">
        <v>-588</v>
      </c>
      <c r="J21" s="74">
        <f t="shared" si="4"/>
        <v>798.0676328502416</v>
      </c>
      <c r="K21" s="76">
        <f t="shared" si="5"/>
        <v>4</v>
      </c>
      <c r="L21" s="78">
        <f t="shared" si="6"/>
        <v>1656.1872909698995</v>
      </c>
      <c r="M21" s="80">
        <f t="shared" si="7"/>
        <v>4</v>
      </c>
      <c r="N21" s="73">
        <v>-525</v>
      </c>
      <c r="O21" s="74">
        <f t="shared" si="8"/>
        <v>590.9090909090909</v>
      </c>
      <c r="P21" s="76">
        <f t="shared" si="9"/>
        <v>9</v>
      </c>
      <c r="Q21" s="78">
        <f t="shared" si="10"/>
        <v>2247.0963818789905</v>
      </c>
      <c r="R21" s="80">
        <f t="shared" si="11"/>
        <v>4</v>
      </c>
    </row>
    <row r="22" spans="1:18" s="15" customFormat="1" ht="18.75" customHeight="1">
      <c r="A22" s="68"/>
      <c r="B22" s="25" t="s">
        <v>91</v>
      </c>
      <c r="C22" s="26" t="s">
        <v>93</v>
      </c>
      <c r="D22" s="27" t="s">
        <v>101</v>
      </c>
      <c r="E22" s="72"/>
      <c r="F22" s="44"/>
      <c r="G22" s="75"/>
      <c r="H22" s="77"/>
      <c r="I22" s="44"/>
      <c r="J22" s="75"/>
      <c r="K22" s="77"/>
      <c r="L22" s="79"/>
      <c r="M22" s="81"/>
      <c r="N22" s="44"/>
      <c r="O22" s="75"/>
      <c r="P22" s="77"/>
      <c r="Q22" s="79"/>
      <c r="R22" s="81"/>
    </row>
    <row r="23" spans="1:18" s="15" customFormat="1" ht="18.75" customHeight="1">
      <c r="A23" s="83">
        <f t="shared" si="0"/>
        <v>11</v>
      </c>
      <c r="B23" s="22" t="s">
        <v>94</v>
      </c>
      <c r="C23" s="24" t="s">
        <v>95</v>
      </c>
      <c r="D23" s="21" t="s">
        <v>52</v>
      </c>
      <c r="E23" s="82">
        <f t="shared" si="1"/>
        <v>1227.1342184385662</v>
      </c>
      <c r="F23" s="84">
        <v>-955</v>
      </c>
      <c r="G23" s="85">
        <f t="shared" si="2"/>
        <v>392.3076923076923</v>
      </c>
      <c r="H23" s="86">
        <f t="shared" si="3"/>
        <v>11</v>
      </c>
      <c r="I23" s="84">
        <v>-1848</v>
      </c>
      <c r="J23" s="85">
        <f t="shared" si="4"/>
        <v>189.3719806763285</v>
      </c>
      <c r="K23" s="86">
        <f t="shared" si="5"/>
        <v>11</v>
      </c>
      <c r="L23" s="87">
        <f t="shared" si="6"/>
        <v>581.6796729840208</v>
      </c>
      <c r="M23" s="88">
        <f t="shared" si="7"/>
        <v>11</v>
      </c>
      <c r="N23" s="84">
        <v>-471</v>
      </c>
      <c r="O23" s="85">
        <f t="shared" si="8"/>
        <v>645.4545454545455</v>
      </c>
      <c r="P23" s="86">
        <f t="shared" si="9"/>
        <v>6</v>
      </c>
      <c r="Q23" s="87">
        <f t="shared" si="10"/>
        <v>1227.1342184385662</v>
      </c>
      <c r="R23" s="88">
        <f t="shared" si="11"/>
        <v>11</v>
      </c>
    </row>
    <row r="24" spans="1:18" s="15" customFormat="1" ht="18.75" customHeight="1" thickBot="1">
      <c r="A24" s="97"/>
      <c r="B24" s="22" t="s">
        <v>94</v>
      </c>
      <c r="C24" s="24" t="s">
        <v>96</v>
      </c>
      <c r="D24" s="21" t="s">
        <v>52</v>
      </c>
      <c r="E24" s="98"/>
      <c r="F24" s="99"/>
      <c r="G24" s="100"/>
      <c r="H24" s="101"/>
      <c r="I24" s="99"/>
      <c r="J24" s="100"/>
      <c r="K24" s="101"/>
      <c r="L24" s="102"/>
      <c r="M24" s="103"/>
      <c r="N24" s="99"/>
      <c r="O24" s="100"/>
      <c r="P24" s="101"/>
      <c r="Q24" s="102"/>
      <c r="R24" s="103"/>
    </row>
    <row r="25" spans="1:18" s="15" customFormat="1" ht="12.75">
      <c r="A25" s="1"/>
      <c r="B25" s="2"/>
      <c r="C25" s="3"/>
      <c r="D25" s="1"/>
      <c r="E25" s="1"/>
      <c r="F25" s="1"/>
      <c r="G25" s="4"/>
      <c r="H25" s="5"/>
      <c r="I25" s="1"/>
      <c r="J25" s="1"/>
      <c r="K25" s="5"/>
      <c r="L25" s="1"/>
      <c r="M25" s="5"/>
      <c r="N25" s="1"/>
      <c r="O25" s="1"/>
      <c r="P25" s="5"/>
      <c r="Q25" s="1"/>
      <c r="R25" s="5"/>
    </row>
    <row r="26" spans="1:18" s="15" customFormat="1" ht="12.75">
      <c r="A26" s="6"/>
      <c r="B26" s="7"/>
      <c r="C26" s="8"/>
      <c r="D26" s="6"/>
      <c r="E26" s="9"/>
      <c r="F26" s="12" t="s">
        <v>14</v>
      </c>
      <c r="G26" s="16">
        <f>13*90</f>
        <v>1170</v>
      </c>
      <c r="H26" s="11"/>
      <c r="I26" s="12" t="s">
        <v>13</v>
      </c>
      <c r="J26" s="16">
        <f>23*90</f>
        <v>2070</v>
      </c>
      <c r="K26" s="11"/>
      <c r="L26" s="13"/>
      <c r="M26" s="11"/>
      <c r="N26" s="12" t="s">
        <v>15</v>
      </c>
      <c r="O26" s="16">
        <f>9*90+3*60</f>
        <v>990</v>
      </c>
      <c r="P26" s="11"/>
      <c r="Q26" s="13"/>
      <c r="R26" s="11"/>
    </row>
    <row r="27" spans="1:18" s="15" customFormat="1" ht="12.75">
      <c r="A27" s="6"/>
      <c r="B27" s="7"/>
      <c r="C27" s="8"/>
      <c r="D27" s="6"/>
      <c r="E27" s="9"/>
      <c r="F27" s="9"/>
      <c r="H27" s="11"/>
      <c r="I27" s="13"/>
      <c r="K27" s="11"/>
      <c r="L27" s="13"/>
      <c r="M27" s="11"/>
      <c r="N27" s="13"/>
      <c r="P27" s="11"/>
      <c r="Q27" s="13"/>
      <c r="R27" s="11"/>
    </row>
    <row r="28" spans="1:18" s="15" customFormat="1" ht="12.75">
      <c r="A28" s="6"/>
      <c r="B28" s="7"/>
      <c r="C28" s="8"/>
      <c r="D28" s="6"/>
      <c r="E28" s="9"/>
      <c r="F28" s="9"/>
      <c r="G28" s="10"/>
      <c r="H28" s="11"/>
      <c r="I28" s="9"/>
      <c r="J28" s="9"/>
      <c r="K28" s="11"/>
      <c r="L28" s="9"/>
      <c r="M28" s="11"/>
      <c r="N28" s="9"/>
      <c r="O28" s="9"/>
      <c r="P28" s="11"/>
      <c r="Q28" s="9"/>
      <c r="R28" s="11"/>
    </row>
  </sheetData>
  <mergeCells count="170">
    <mergeCell ref="Q23:Q24"/>
    <mergeCell ref="R23:R24"/>
    <mergeCell ref="Q19:Q20"/>
    <mergeCell ref="R19:R20"/>
    <mergeCell ref="Q21:Q22"/>
    <mergeCell ref="R21:R22"/>
    <mergeCell ref="R13:R14"/>
    <mergeCell ref="Q15:Q16"/>
    <mergeCell ref="R15:R16"/>
    <mergeCell ref="Q17:Q18"/>
    <mergeCell ref="R17:R18"/>
    <mergeCell ref="O23:O24"/>
    <mergeCell ref="P13:P14"/>
    <mergeCell ref="P15:P16"/>
    <mergeCell ref="P17:P18"/>
    <mergeCell ref="P19:P20"/>
    <mergeCell ref="P21:P22"/>
    <mergeCell ref="P23:P24"/>
    <mergeCell ref="O15:O16"/>
    <mergeCell ref="O17:O18"/>
    <mergeCell ref="O19:O20"/>
    <mergeCell ref="O21:O22"/>
    <mergeCell ref="M23:M24"/>
    <mergeCell ref="N13:N14"/>
    <mergeCell ref="N15:N16"/>
    <mergeCell ref="N17:N18"/>
    <mergeCell ref="N19:N20"/>
    <mergeCell ref="N21:N22"/>
    <mergeCell ref="N23:N24"/>
    <mergeCell ref="M15:M16"/>
    <mergeCell ref="M17:M18"/>
    <mergeCell ref="M19:M20"/>
    <mergeCell ref="M21:M22"/>
    <mergeCell ref="K23:K24"/>
    <mergeCell ref="L13:L14"/>
    <mergeCell ref="L15:L16"/>
    <mergeCell ref="L17:L18"/>
    <mergeCell ref="L19:L20"/>
    <mergeCell ref="L21:L22"/>
    <mergeCell ref="L23:L24"/>
    <mergeCell ref="K15:K16"/>
    <mergeCell ref="K21:K22"/>
    <mergeCell ref="I23:I24"/>
    <mergeCell ref="J21:J22"/>
    <mergeCell ref="J23:J24"/>
    <mergeCell ref="I21:I22"/>
    <mergeCell ref="J15:J16"/>
    <mergeCell ref="J17:J18"/>
    <mergeCell ref="J19:J20"/>
    <mergeCell ref="K17:K18"/>
    <mergeCell ref="K19:K20"/>
    <mergeCell ref="G23:G24"/>
    <mergeCell ref="H13:H14"/>
    <mergeCell ref="H15:H16"/>
    <mergeCell ref="H17:H18"/>
    <mergeCell ref="H19:H20"/>
    <mergeCell ref="H21:H22"/>
    <mergeCell ref="H23:H24"/>
    <mergeCell ref="G15:G16"/>
    <mergeCell ref="G17:G18"/>
    <mergeCell ref="G19:G20"/>
    <mergeCell ref="E23:E24"/>
    <mergeCell ref="F13:F14"/>
    <mergeCell ref="F15:F16"/>
    <mergeCell ref="F17:F18"/>
    <mergeCell ref="F19:F20"/>
    <mergeCell ref="F21:F22"/>
    <mergeCell ref="F23:F24"/>
    <mergeCell ref="E15:E16"/>
    <mergeCell ref="E17:E18"/>
    <mergeCell ref="E19:E20"/>
    <mergeCell ref="E21:E22"/>
    <mergeCell ref="P11:P12"/>
    <mergeCell ref="Q11:Q12"/>
    <mergeCell ref="N11:N12"/>
    <mergeCell ref="O11:O12"/>
    <mergeCell ref="G21:G22"/>
    <mergeCell ref="I15:I16"/>
    <mergeCell ref="I17:I18"/>
    <mergeCell ref="I19:I20"/>
    <mergeCell ref="J13:J14"/>
    <mergeCell ref="R11:R12"/>
    <mergeCell ref="E13:E14"/>
    <mergeCell ref="G13:G14"/>
    <mergeCell ref="I13:I14"/>
    <mergeCell ref="K13:K14"/>
    <mergeCell ref="M13:M14"/>
    <mergeCell ref="O13:O14"/>
    <mergeCell ref="Q13:Q14"/>
    <mergeCell ref="L11:L12"/>
    <mergeCell ref="M11:M12"/>
    <mergeCell ref="P9:P10"/>
    <mergeCell ref="Q9:Q10"/>
    <mergeCell ref="R9:R10"/>
    <mergeCell ref="E11:E12"/>
    <mergeCell ref="F11:F12"/>
    <mergeCell ref="G11:G12"/>
    <mergeCell ref="H11:H12"/>
    <mergeCell ref="I11:I12"/>
    <mergeCell ref="J11:J12"/>
    <mergeCell ref="K11:K12"/>
    <mergeCell ref="L9:L10"/>
    <mergeCell ref="M9:M10"/>
    <mergeCell ref="N9:N10"/>
    <mergeCell ref="O9:O10"/>
    <mergeCell ref="Q7:Q8"/>
    <mergeCell ref="R7:R8"/>
    <mergeCell ref="E7:E8"/>
    <mergeCell ref="E9:E10"/>
    <mergeCell ref="F9:F10"/>
    <mergeCell ref="G9:G10"/>
    <mergeCell ref="H9:H10"/>
    <mergeCell ref="I9:I10"/>
    <mergeCell ref="J9:J10"/>
    <mergeCell ref="K9:K10"/>
    <mergeCell ref="M7:M8"/>
    <mergeCell ref="N7:N8"/>
    <mergeCell ref="O7:O8"/>
    <mergeCell ref="P7:P8"/>
    <mergeCell ref="P5:P6"/>
    <mergeCell ref="Q5:Q6"/>
    <mergeCell ref="R5:R6"/>
    <mergeCell ref="F7:F8"/>
    <mergeCell ref="G7:G8"/>
    <mergeCell ref="H7:H8"/>
    <mergeCell ref="I7:I8"/>
    <mergeCell ref="J7:J8"/>
    <mergeCell ref="K7:K8"/>
    <mergeCell ref="L7:L8"/>
    <mergeCell ref="L5:L6"/>
    <mergeCell ref="M5:M6"/>
    <mergeCell ref="N5:N6"/>
    <mergeCell ref="O5:O6"/>
    <mergeCell ref="P3:P4"/>
    <mergeCell ref="Q3:Q4"/>
    <mergeCell ref="R3:R4"/>
    <mergeCell ref="E5:E6"/>
    <mergeCell ref="F5:F6"/>
    <mergeCell ref="G5:G6"/>
    <mergeCell ref="H5:H6"/>
    <mergeCell ref="I5:I6"/>
    <mergeCell ref="J5:J6"/>
    <mergeCell ref="K5:K6"/>
    <mergeCell ref="L3:L4"/>
    <mergeCell ref="M3:M4"/>
    <mergeCell ref="N3:N4"/>
    <mergeCell ref="O3:O4"/>
    <mergeCell ref="H3:H4"/>
    <mergeCell ref="I3:I4"/>
    <mergeCell ref="J3:J4"/>
    <mergeCell ref="K3:K4"/>
    <mergeCell ref="A3:A4"/>
    <mergeCell ref="E3:E4"/>
    <mergeCell ref="F3:F4"/>
    <mergeCell ref="G3:G4"/>
    <mergeCell ref="E1:E2"/>
    <mergeCell ref="D1:D2"/>
    <mergeCell ref="A1:A2"/>
    <mergeCell ref="B1:B2"/>
    <mergeCell ref="C1:C2"/>
    <mergeCell ref="A5:A6"/>
    <mergeCell ref="A7:A8"/>
    <mergeCell ref="A9:A10"/>
    <mergeCell ref="A11:A12"/>
    <mergeCell ref="A21:A22"/>
    <mergeCell ref="A23:A24"/>
    <mergeCell ref="A13:A14"/>
    <mergeCell ref="A15:A16"/>
    <mergeCell ref="A17:A18"/>
    <mergeCell ref="A19:A20"/>
  </mergeCells>
  <dataValidations count="1">
    <dataValidation type="custom" showErrorMessage="1" errorTitle="Błąd DANEJ" error="Dozwolone wartości dla tego pola to: &#10;1. Liczba UJEMNA &gt;-2500;&#10;2. NKL - dyskwalifikacja;&#10;3. ABS - nie wystartował;" sqref="I23 F23 F3 I3 N3 F5 I5 N5 F7 I7 N7 F9 I9 N9 F11 I11 N11 F13 F15 F17 F19 F21 I13 I15 I17 I19 I21 N13 N15 N17 N19 N21 N23">
      <formula1>OR(AND(I23&lt;=0,I23&gt;=-2500),I23="nkl",I23="abs")</formula1>
    </dataValidation>
  </dataValidations>
  <printOptions horizontalCentered="1"/>
  <pageMargins left="0.1968503937007874" right="0.1968503937007874" top="0.1968503937007874" bottom="0.1968503937007874" header="0.3937007874015748" footer="0.5118110236220472"/>
  <pageSetup horizontalDpi="600" verticalDpi="600" orientation="portrait" paperSize="9" scale="250" r:id="rId1"/>
  <headerFooter alignWithMargins="0">
    <oddHeader>&amp;C&amp;"Times New Roman CE,Pogrubiona"&amp;14Wyniki kat. TS</oddHeader>
  </headerFooter>
</worksheet>
</file>

<file path=xl/worksheets/sheet3.xml><?xml version="1.0" encoding="utf-8"?>
<worksheet xmlns="http://schemas.openxmlformats.org/spreadsheetml/2006/main" xmlns:r="http://schemas.openxmlformats.org/officeDocument/2006/relationships">
  <sheetPr codeName="Arkusz11"/>
  <dimension ref="A1:V48"/>
  <sheetViews>
    <sheetView showGridLines="0" view="pageBreakPreview" zoomScale="75" zoomScaleSheetLayoutView="75" workbookViewId="0" topLeftCell="A1">
      <selection activeCell="A1" sqref="A1:A2"/>
    </sheetView>
  </sheetViews>
  <sheetFormatPr defaultColWidth="9.00390625" defaultRowHeight="12.75"/>
  <cols>
    <col min="1" max="1" width="3.75390625" style="0" customWidth="1"/>
    <col min="2" max="2" width="13.125" style="0" customWidth="1"/>
    <col min="3" max="3" width="11.25390625" style="0" customWidth="1"/>
    <col min="4" max="4" width="11.75390625" style="0" customWidth="1"/>
    <col min="5" max="5" width="9.25390625" style="0" customWidth="1"/>
    <col min="6" max="6" width="5.125" style="0" customWidth="1"/>
    <col min="7" max="7" width="5.125" style="0" bestFit="1" customWidth="1"/>
    <col min="8" max="8" width="3.25390625" style="0" customWidth="1"/>
    <col min="9" max="9" width="5.75390625" style="0" bestFit="1" customWidth="1"/>
    <col min="10" max="10" width="5.125" style="0" bestFit="1" customWidth="1"/>
    <col min="11" max="11" width="3.25390625" style="0" customWidth="1"/>
    <col min="12" max="12" width="5.125" style="0" bestFit="1" customWidth="1"/>
    <col min="13" max="13" width="3.25390625" style="0" customWidth="1"/>
    <col min="14" max="14" width="5.125" style="0" customWidth="1"/>
    <col min="15" max="15" width="5.125" style="0" bestFit="1" customWidth="1"/>
    <col min="16" max="16" width="3.25390625" style="0" customWidth="1"/>
    <col min="17" max="17" width="5.125" style="0" bestFit="1" customWidth="1"/>
    <col min="18" max="18" width="3.25390625" style="0" customWidth="1"/>
  </cols>
  <sheetData>
    <row r="1" spans="1:18" s="14" customFormat="1" ht="39.75" customHeight="1">
      <c r="A1" s="47" t="s">
        <v>11</v>
      </c>
      <c r="B1" s="49" t="s">
        <v>0</v>
      </c>
      <c r="C1" s="51" t="s">
        <v>12</v>
      </c>
      <c r="D1" s="45" t="s">
        <v>1</v>
      </c>
      <c r="E1" s="59" t="s">
        <v>16</v>
      </c>
      <c r="F1" s="29"/>
      <c r="G1" s="30" t="s">
        <v>2</v>
      </c>
      <c r="H1" s="31"/>
      <c r="I1" s="32"/>
      <c r="J1" s="30" t="s">
        <v>3</v>
      </c>
      <c r="K1" s="31"/>
      <c r="L1" s="28" t="s">
        <v>4</v>
      </c>
      <c r="M1" s="33" t="s">
        <v>4</v>
      </c>
      <c r="N1" s="32"/>
      <c r="O1" s="30" t="s">
        <v>9</v>
      </c>
      <c r="P1" s="31"/>
      <c r="Q1" s="28" t="s">
        <v>10</v>
      </c>
      <c r="R1" s="33" t="s">
        <v>10</v>
      </c>
    </row>
    <row r="2" spans="1:18" s="14" customFormat="1" ht="24.75" customHeight="1" thickBot="1">
      <c r="A2" s="48"/>
      <c r="B2" s="50"/>
      <c r="C2" s="52"/>
      <c r="D2" s="46"/>
      <c r="E2" s="60"/>
      <c r="F2" s="35" t="s">
        <v>5</v>
      </c>
      <c r="G2" s="36" t="s">
        <v>6</v>
      </c>
      <c r="H2" s="37" t="s">
        <v>7</v>
      </c>
      <c r="I2" s="38" t="s">
        <v>5</v>
      </c>
      <c r="J2" s="36" t="s">
        <v>6</v>
      </c>
      <c r="K2" s="37" t="s">
        <v>7</v>
      </c>
      <c r="L2" s="34" t="s">
        <v>8</v>
      </c>
      <c r="M2" s="34" t="s">
        <v>7</v>
      </c>
      <c r="N2" s="38" t="s">
        <v>5</v>
      </c>
      <c r="O2" s="36" t="s">
        <v>6</v>
      </c>
      <c r="P2" s="37" t="s">
        <v>7</v>
      </c>
      <c r="Q2" s="34" t="s">
        <v>8</v>
      </c>
      <c r="R2" s="34" t="s">
        <v>7</v>
      </c>
    </row>
    <row r="3" spans="1:18" s="15" customFormat="1" ht="18.75" customHeight="1">
      <c r="A3" s="65">
        <f>RANK(E3,$E$3:$E$44,0)</f>
        <v>17</v>
      </c>
      <c r="B3" s="18" t="s">
        <v>103</v>
      </c>
      <c r="C3" s="19" t="s">
        <v>93</v>
      </c>
      <c r="D3" s="20" t="s">
        <v>104</v>
      </c>
      <c r="E3" s="69">
        <f>Q3</f>
        <v>2580.7438530967943</v>
      </c>
      <c r="F3" s="53">
        <v>-61</v>
      </c>
      <c r="G3" s="55">
        <f>IF(OR(F3="NKL",F3="ABS"),0,IF(ABS(F3)&gt;=(StE1+ABS(MAX($F$3:$F$44))),1,1000*(StE1-ABS(F3)+ABS(MAX($F$3:$F$44)))/StE1))</f>
        <v>932.2222222222222</v>
      </c>
      <c r="H3" s="57">
        <f>RANK(G3,$G$3:$G$44,0)</f>
        <v>15</v>
      </c>
      <c r="I3" s="53">
        <v>-286</v>
      </c>
      <c r="J3" s="55">
        <f>IF(OR(I3="NKL",I3="ABS"),0,IF(ABS(I3)&gt;=(StE2+ABS(MAX($I$3:$I$44))),1,1000*(StE2-ABS(I3)+ABS(MAX($I$3:$I$44)))/StE2))</f>
        <v>813.0718954248366</v>
      </c>
      <c r="K3" s="57">
        <f>RANK(J3,$J$3:$J$44,0)</f>
        <v>20</v>
      </c>
      <c r="L3" s="61">
        <f>G3+J3</f>
        <v>1745.2941176470588</v>
      </c>
      <c r="M3" s="63">
        <f>RANK(L3,$L$3:$L$44,0)</f>
        <v>19</v>
      </c>
      <c r="N3" s="53">
        <v>-314</v>
      </c>
      <c r="O3" s="55">
        <f>IF(OR(N3="NKL",N3="ABS"),0,IF(ABS(N3)&gt;=(StE3+ABS(MAX($N$3:$N$44))),1,1000*(StE3-ABS(N3)+ABS(MAX($N$3:$N$44)))/StE3))</f>
        <v>835.4497354497355</v>
      </c>
      <c r="P3" s="57">
        <f>RANK(O3,$O$3:$O$44,0)</f>
        <v>11</v>
      </c>
      <c r="Q3" s="61">
        <f>L3+O3</f>
        <v>2580.7438530967943</v>
      </c>
      <c r="R3" s="63">
        <f>RANK(Q3,$Q$3:$Q$44,0)</f>
        <v>17</v>
      </c>
    </row>
    <row r="4" spans="1:19" s="15" customFormat="1" ht="18.75" customHeight="1">
      <c r="A4" s="66"/>
      <c r="B4" s="22" t="s">
        <v>178</v>
      </c>
      <c r="C4" s="23" t="s">
        <v>105</v>
      </c>
      <c r="D4" s="21" t="s">
        <v>104</v>
      </c>
      <c r="E4" s="70"/>
      <c r="F4" s="54"/>
      <c r="G4" s="56"/>
      <c r="H4" s="58"/>
      <c r="I4" s="54"/>
      <c r="J4" s="56"/>
      <c r="K4" s="58"/>
      <c r="L4" s="62"/>
      <c r="M4" s="64"/>
      <c r="N4" s="54"/>
      <c r="O4" s="56"/>
      <c r="P4" s="58"/>
      <c r="Q4" s="62"/>
      <c r="R4" s="64"/>
      <c r="S4" s="17"/>
    </row>
    <row r="5" spans="1:19" s="15" customFormat="1" ht="18.75" customHeight="1">
      <c r="A5" s="67">
        <f>RANK(E5,$E$3:$E$44,0)</f>
        <v>4</v>
      </c>
      <c r="B5" s="25" t="s">
        <v>106</v>
      </c>
      <c r="C5" s="26" t="s">
        <v>29</v>
      </c>
      <c r="D5" s="27" t="s">
        <v>55</v>
      </c>
      <c r="E5" s="71">
        <f>Q5</f>
        <v>2935.608465608466</v>
      </c>
      <c r="F5" s="73">
        <v>-27</v>
      </c>
      <c r="G5" s="74">
        <f>IF(OR(F5="NKL",F5="ABS"),0,IF(ABS(F5)&gt;=(StE1+ABS(MAX($F$3:$F$44))),1,1000*(StE1-ABS(F5)+ABS(MAX($F$3:$F$44)))/StE1))</f>
        <v>970</v>
      </c>
      <c r="H5" s="76">
        <f>RANK(G5,$G$3:$G$44,0)</f>
        <v>7</v>
      </c>
      <c r="I5" s="73">
        <v>0</v>
      </c>
      <c r="J5" s="74">
        <f>IF(OR(I5="NKL",I5="ABS"),0,IF(ABS(I5)&gt;=(StE2+ABS(MAX($I$3:$I$44))),1,1000*(StE2-ABS(I5)+ABS(MAX($I$3:$I$44)))/StE2))</f>
        <v>1000</v>
      </c>
      <c r="K5" s="76">
        <f>RANK(J5,$J$3:$J$44,0)</f>
        <v>1</v>
      </c>
      <c r="L5" s="78">
        <f>G5+J5</f>
        <v>1970</v>
      </c>
      <c r="M5" s="80">
        <f>RANK(L5,$L$3:$L$44,0)</f>
        <v>7</v>
      </c>
      <c r="N5" s="73">
        <v>-68</v>
      </c>
      <c r="O5" s="74">
        <f>IF(OR(N5="NKL",N5="ABS"),0,IF(ABS(N5)&gt;=(StE3+ABS(MAX($N$3:$N$44))),1,1000*(StE3-ABS(N5)+ABS(MAX($N$3:$N$44)))/StE3))</f>
        <v>965.6084656084656</v>
      </c>
      <c r="P5" s="76">
        <f>RANK(O5,$O$3:$O$44,0)</f>
        <v>6</v>
      </c>
      <c r="Q5" s="78">
        <f>L5+O5</f>
        <v>2935.608465608466</v>
      </c>
      <c r="R5" s="80">
        <f>RANK(Q5,$Q$3:$Q$44,0)</f>
        <v>4</v>
      </c>
      <c r="S5" s="17"/>
    </row>
    <row r="6" spans="1:18" s="15" customFormat="1" ht="18.75" customHeight="1">
      <c r="A6" s="68"/>
      <c r="B6" s="25" t="s">
        <v>133</v>
      </c>
      <c r="C6" s="26" t="s">
        <v>132</v>
      </c>
      <c r="D6" s="27" t="s">
        <v>55</v>
      </c>
      <c r="E6" s="72"/>
      <c r="F6" s="44"/>
      <c r="G6" s="75"/>
      <c r="H6" s="77"/>
      <c r="I6" s="44"/>
      <c r="J6" s="75"/>
      <c r="K6" s="77"/>
      <c r="L6" s="79"/>
      <c r="M6" s="81"/>
      <c r="N6" s="44"/>
      <c r="O6" s="75"/>
      <c r="P6" s="77"/>
      <c r="Q6" s="79"/>
      <c r="R6" s="81"/>
    </row>
    <row r="7" spans="1:18" s="15" customFormat="1" ht="18.75" customHeight="1">
      <c r="A7" s="83">
        <f>RANK(E7,$E$3:$E$44,0)</f>
        <v>19</v>
      </c>
      <c r="B7" s="22" t="s">
        <v>107</v>
      </c>
      <c r="C7" s="24" t="s">
        <v>108</v>
      </c>
      <c r="D7" s="21" t="s">
        <v>109</v>
      </c>
      <c r="E7" s="82">
        <f>Q7</f>
        <v>2469.9035169623403</v>
      </c>
      <c r="F7" s="84">
        <v>-190</v>
      </c>
      <c r="G7" s="85">
        <f>IF(OR(F7="NKL",F7="ABS"),0,IF(ABS(F7)&gt;=(StE1+ABS(MAX($F$3:$F$44))),1,1000*(StE1-ABS(F7)+ABS(MAX($F$3:$F$44)))/StE1))</f>
        <v>788.8888888888889</v>
      </c>
      <c r="H7" s="86">
        <f>RANK(G7,$G$3:$G$44,0)</f>
        <v>18</v>
      </c>
      <c r="I7" s="84">
        <v>-25</v>
      </c>
      <c r="J7" s="85">
        <f>IF(OR(I7="NKL",I7="ABS"),0,IF(ABS(I7)&gt;=(StE2+ABS(MAX($I$3:$I$44))),1,1000*(StE2-ABS(I7)+ABS(MAX($I$3:$I$44)))/StE2))</f>
        <v>983.6601307189543</v>
      </c>
      <c r="K7" s="86">
        <f>RANK(J7,$J$3:$J$44,0)</f>
        <v>14</v>
      </c>
      <c r="L7" s="87">
        <f>G7+J7</f>
        <v>1772.549019607843</v>
      </c>
      <c r="M7" s="88">
        <f>RANK(L7,$L$3:$L$44,0)</f>
        <v>17</v>
      </c>
      <c r="N7" s="84">
        <v>-575</v>
      </c>
      <c r="O7" s="85">
        <f>IF(OR(N7="NKL",N7="ABS"),0,IF(ABS(N7)&gt;=(StE3+ABS(MAX($N$3:$N$44))),1,1000*(StE3-ABS(N7)+ABS(MAX($N$3:$N$44)))/StE3))</f>
        <v>697.3544973544973</v>
      </c>
      <c r="P7" s="86">
        <f>RANK(O7,$O$3:$O$44,0)</f>
        <v>19</v>
      </c>
      <c r="Q7" s="87">
        <f>L7+O7</f>
        <v>2469.9035169623403</v>
      </c>
      <c r="R7" s="88">
        <f>RANK(Q7,$Q$3:$Q$44,0)</f>
        <v>19</v>
      </c>
    </row>
    <row r="8" spans="1:18" s="15" customFormat="1" ht="18.75" customHeight="1">
      <c r="A8" s="66"/>
      <c r="B8" s="22"/>
      <c r="C8" s="24"/>
      <c r="D8" s="21"/>
      <c r="E8" s="70"/>
      <c r="F8" s="54"/>
      <c r="G8" s="56"/>
      <c r="H8" s="58"/>
      <c r="I8" s="54"/>
      <c r="J8" s="56"/>
      <c r="K8" s="58"/>
      <c r="L8" s="62"/>
      <c r="M8" s="64"/>
      <c r="N8" s="54"/>
      <c r="O8" s="56"/>
      <c r="P8" s="58"/>
      <c r="Q8" s="62"/>
      <c r="R8" s="64"/>
    </row>
    <row r="9" spans="1:18" s="15" customFormat="1" ht="18.75" customHeight="1">
      <c r="A9" s="67">
        <f>RANK(E9,$E$3:$E$44,0)</f>
        <v>20</v>
      </c>
      <c r="B9" s="25" t="s">
        <v>110</v>
      </c>
      <c r="C9" s="26" t="s">
        <v>24</v>
      </c>
      <c r="D9" s="27" t="s">
        <v>52</v>
      </c>
      <c r="E9" s="71">
        <f>Q9</f>
        <v>2456.084656084656</v>
      </c>
      <c r="F9" s="73">
        <v>-60</v>
      </c>
      <c r="G9" s="74">
        <f>IF(OR(F9="NKL",F9="ABS"),0,IF(ABS(F9)&gt;=(StE1+ABS(MAX($F$3:$F$44))),1,1000*(StE1-ABS(F9)+ABS(MAX($F$3:$F$44)))/StE1))</f>
        <v>933.3333333333334</v>
      </c>
      <c r="H9" s="76">
        <f>RANK(G9,$G$3:$G$44,0)</f>
        <v>14</v>
      </c>
      <c r="I9" s="73">
        <v>0</v>
      </c>
      <c r="J9" s="74">
        <f>IF(OR(I9="NKL",I9="ABS"),0,IF(ABS(I9)&gt;=(StE2+ABS(MAX($I$3:$I$44))),1,1000*(StE2-ABS(I9)+ABS(MAX($I$3:$I$44)))/StE2))</f>
        <v>1000</v>
      </c>
      <c r="K9" s="76">
        <f>RANK(J9,$J$3:$J$44,0)</f>
        <v>1</v>
      </c>
      <c r="L9" s="78">
        <f>G9+J9</f>
        <v>1933.3333333333335</v>
      </c>
      <c r="M9" s="80">
        <f>RANK(L9,$L$3:$L$44,0)</f>
        <v>13</v>
      </c>
      <c r="N9" s="73">
        <v>-905</v>
      </c>
      <c r="O9" s="74">
        <f>IF(OR(N9="NKL",N9="ABS"),0,IF(ABS(N9)&gt;=(StE3+ABS(MAX($N$3:$N$44))),1,1000*(StE3-ABS(N9)+ABS(MAX($N$3:$N$44)))/StE3))</f>
        <v>522.7513227513227</v>
      </c>
      <c r="P9" s="76">
        <f>RANK(O9,$O$3:$O$44,0)</f>
        <v>21</v>
      </c>
      <c r="Q9" s="78">
        <f>L9+O9</f>
        <v>2456.084656084656</v>
      </c>
      <c r="R9" s="80">
        <f>RANK(Q9,$Q$3:$Q$44,0)</f>
        <v>20</v>
      </c>
    </row>
    <row r="10" spans="1:18" s="15" customFormat="1" ht="18.75" customHeight="1">
      <c r="A10" s="68"/>
      <c r="B10" s="25" t="s">
        <v>111</v>
      </c>
      <c r="C10" s="26" t="s">
        <v>24</v>
      </c>
      <c r="D10" s="27" t="s">
        <v>52</v>
      </c>
      <c r="E10" s="72"/>
      <c r="F10" s="44"/>
      <c r="G10" s="75"/>
      <c r="H10" s="77"/>
      <c r="I10" s="44"/>
      <c r="J10" s="75"/>
      <c r="K10" s="77"/>
      <c r="L10" s="79"/>
      <c r="M10" s="81"/>
      <c r="N10" s="44"/>
      <c r="O10" s="75"/>
      <c r="P10" s="77"/>
      <c r="Q10" s="79"/>
      <c r="R10" s="81"/>
    </row>
    <row r="11" spans="1:18" s="15" customFormat="1" ht="18.75" customHeight="1">
      <c r="A11" s="83">
        <f>RANK(E11,$E$3:$E$44,0)</f>
        <v>5</v>
      </c>
      <c r="B11" s="22" t="s">
        <v>112</v>
      </c>
      <c r="C11" s="24" t="s">
        <v>113</v>
      </c>
      <c r="D11" s="21" t="s">
        <v>55</v>
      </c>
      <c r="E11" s="82">
        <f>Q11</f>
        <v>2925.3968253968255</v>
      </c>
      <c r="F11" s="84">
        <v>-40</v>
      </c>
      <c r="G11" s="85">
        <f>IF(OR(F11="NKL",F11="ABS"),0,IF(ABS(F11)&gt;=(StE1+ABS(MAX($F$3:$F$44))),1,1000*(StE1-ABS(F11)+ABS(MAX($F$3:$F$44)))/StE1))</f>
        <v>955.5555555555555</v>
      </c>
      <c r="H11" s="86">
        <f>RANK(G11,$G$3:$G$44,0)</f>
        <v>11</v>
      </c>
      <c r="I11" s="84">
        <v>0</v>
      </c>
      <c r="J11" s="85">
        <f>IF(OR(I11="NKL",I11="ABS"),0,IF(ABS(I11)&gt;=(StE2+ABS(MAX($I$3:$I$44))),1,1000*(StE2-ABS(I11)+ABS(MAX($I$3:$I$44)))/StE2))</f>
        <v>1000</v>
      </c>
      <c r="K11" s="86">
        <f>RANK(J11,$J$3:$J$44,0)</f>
        <v>1</v>
      </c>
      <c r="L11" s="87">
        <f>G11+J11</f>
        <v>1955.5555555555557</v>
      </c>
      <c r="M11" s="88">
        <f>RANK(L11,$L$3:$L$44,0)</f>
        <v>10</v>
      </c>
      <c r="N11" s="84">
        <v>-60</v>
      </c>
      <c r="O11" s="85">
        <f>IF(OR(N11="NKL",N11="ABS"),0,IF(ABS(N11)&gt;=(StE3+ABS(MAX($N$3:$N$44))),1,1000*(StE3-ABS(N11)+ABS(MAX($N$3:$N$44)))/StE3))</f>
        <v>969.8412698412699</v>
      </c>
      <c r="P11" s="86">
        <f>RANK(O11,$O$3:$O$44,0)</f>
        <v>5</v>
      </c>
      <c r="Q11" s="87">
        <f>L11+O11</f>
        <v>2925.3968253968255</v>
      </c>
      <c r="R11" s="88">
        <f>RANK(Q11,$Q$3:$Q$44,0)</f>
        <v>5</v>
      </c>
    </row>
    <row r="12" spans="1:18" s="15" customFormat="1" ht="18.75" customHeight="1">
      <c r="A12" s="66"/>
      <c r="B12" s="22" t="s">
        <v>114</v>
      </c>
      <c r="C12" s="24" t="s">
        <v>115</v>
      </c>
      <c r="D12" s="21" t="s">
        <v>55</v>
      </c>
      <c r="E12" s="70"/>
      <c r="F12" s="54"/>
      <c r="G12" s="56"/>
      <c r="H12" s="58"/>
      <c r="I12" s="54"/>
      <c r="J12" s="56"/>
      <c r="K12" s="58"/>
      <c r="L12" s="62"/>
      <c r="M12" s="64"/>
      <c r="N12" s="54"/>
      <c r="O12" s="56"/>
      <c r="P12" s="58"/>
      <c r="Q12" s="62"/>
      <c r="R12" s="64"/>
    </row>
    <row r="13" spans="1:18" s="15" customFormat="1" ht="18.75" customHeight="1">
      <c r="A13" s="67">
        <f>RANK(E13,$E$3:$E$44,0)</f>
        <v>7</v>
      </c>
      <c r="B13" s="25" t="s">
        <v>116</v>
      </c>
      <c r="C13" s="26" t="s">
        <v>39</v>
      </c>
      <c r="D13" s="27" t="s">
        <v>117</v>
      </c>
      <c r="E13" s="71">
        <f>Q13</f>
        <v>2826.2433862433863</v>
      </c>
      <c r="F13" s="73">
        <v>-34</v>
      </c>
      <c r="G13" s="74">
        <f>IF(OR(F13="NKL",F13="ABS"),0,IF(ABS(F13)&gt;=(StE1+ABS(MAX($F$3:$F$44))),1,1000*(StE1-ABS(F13)+ABS(MAX($F$3:$F$44)))/StE1))</f>
        <v>962.2222222222222</v>
      </c>
      <c r="H13" s="76">
        <f>RANK(G13,$G$3:$G$44,0)</f>
        <v>10</v>
      </c>
      <c r="I13" s="73">
        <v>0</v>
      </c>
      <c r="J13" s="74">
        <f>IF(OR(I13="NKL",I13="ABS"),0,IF(ABS(I13)&gt;=(StE2+ABS(MAX($I$3:$I$44))),1,1000*(StE2-ABS(I13)+ABS(MAX($I$3:$I$44)))/StE2))</f>
        <v>1000</v>
      </c>
      <c r="K13" s="76">
        <f>RANK(J13,$J$3:$J$44,0)</f>
        <v>1</v>
      </c>
      <c r="L13" s="78">
        <f>G13+J13</f>
        <v>1962.2222222222222</v>
      </c>
      <c r="M13" s="80">
        <f>RANK(L13,$L$3:$L$44,0)</f>
        <v>8</v>
      </c>
      <c r="N13" s="73">
        <v>-260</v>
      </c>
      <c r="O13" s="74">
        <f>IF(OR(N13="NKL",N13="ABS"),0,IF(ABS(N13)&gt;=(StE3+ABS(MAX($N$3:$N$44))),1,1000*(StE3-ABS(N13)+ABS(MAX($N$3:$N$44)))/StE3))</f>
        <v>864.021164021164</v>
      </c>
      <c r="P13" s="76">
        <f>RANK(O13,$O$3:$O$44,0)</f>
        <v>9</v>
      </c>
      <c r="Q13" s="78">
        <f>L13+O13</f>
        <v>2826.2433862433863</v>
      </c>
      <c r="R13" s="80">
        <f>RANK(Q13,$Q$3:$Q$44,0)</f>
        <v>7</v>
      </c>
    </row>
    <row r="14" spans="1:18" s="15" customFormat="1" ht="18.75" customHeight="1">
      <c r="A14" s="68"/>
      <c r="B14" s="25" t="s">
        <v>180</v>
      </c>
      <c r="C14" s="26" t="s">
        <v>118</v>
      </c>
      <c r="D14" s="27" t="s">
        <v>117</v>
      </c>
      <c r="E14" s="72"/>
      <c r="F14" s="44"/>
      <c r="G14" s="75"/>
      <c r="H14" s="77"/>
      <c r="I14" s="44"/>
      <c r="J14" s="75"/>
      <c r="K14" s="77"/>
      <c r="L14" s="79"/>
      <c r="M14" s="81"/>
      <c r="N14" s="44"/>
      <c r="O14" s="75"/>
      <c r="P14" s="77"/>
      <c r="Q14" s="79"/>
      <c r="R14" s="81"/>
    </row>
    <row r="15" spans="1:18" s="15" customFormat="1" ht="18.75" customHeight="1">
      <c r="A15" s="83">
        <f>RANK(E15,$E$3:$E$44,0)</f>
        <v>15</v>
      </c>
      <c r="B15" s="22" t="s">
        <v>119</v>
      </c>
      <c r="C15" s="24" t="s">
        <v>120</v>
      </c>
      <c r="D15" s="21" t="s">
        <v>121</v>
      </c>
      <c r="E15" s="82">
        <f>Q15</f>
        <v>2608.0921257391847</v>
      </c>
      <c r="F15" s="84">
        <v>-80</v>
      </c>
      <c r="G15" s="85">
        <f>IF(OR(F15="NKL",F15="ABS"),0,IF(ABS(F15)&gt;=(StE1+ABS(MAX($F$3:$F$44))),1,1000*(StE1-ABS(F15)+ABS(MAX($F$3:$F$44)))/StE1))</f>
        <v>911.1111111111111</v>
      </c>
      <c r="H15" s="86">
        <f>RANK(G15,$G$3:$G$44,0)</f>
        <v>17</v>
      </c>
      <c r="I15" s="84">
        <v>-3</v>
      </c>
      <c r="J15" s="85">
        <f>IF(OR(I15="NKL",I15="ABS"),0,IF(ABS(I15)&gt;=(StE2+ABS(MAX($I$3:$I$44))),1,1000*(StE2-ABS(I15)+ABS(MAX($I$3:$I$44)))/StE2))</f>
        <v>998.0392156862745</v>
      </c>
      <c r="K15" s="86">
        <f>RANK(J15,$J$3:$J$44,0)</f>
        <v>10</v>
      </c>
      <c r="L15" s="87">
        <f>G15+J15</f>
        <v>1909.1503267973856</v>
      </c>
      <c r="M15" s="88">
        <f>RANK(L15,$L$3:$L$44,0)</f>
        <v>15</v>
      </c>
      <c r="N15" s="84">
        <v>-572</v>
      </c>
      <c r="O15" s="85">
        <f>IF(OR(N15="NKL",N15="ABS"),0,IF(ABS(N15)&gt;=(StE3+ABS(MAX($N$3:$N$44))),1,1000*(StE3-ABS(N15)+ABS(MAX($N$3:$N$44)))/StE3))</f>
        <v>698.941798941799</v>
      </c>
      <c r="P15" s="86">
        <f>RANK(O15,$O$3:$O$44,0)</f>
        <v>18</v>
      </c>
      <c r="Q15" s="87">
        <f>L15+O15</f>
        <v>2608.0921257391847</v>
      </c>
      <c r="R15" s="88">
        <f>RANK(Q15,$Q$3:$Q$44,0)</f>
        <v>15</v>
      </c>
    </row>
    <row r="16" spans="1:18" s="15" customFormat="1" ht="18.75" customHeight="1">
      <c r="A16" s="66"/>
      <c r="B16" s="22" t="s">
        <v>179</v>
      </c>
      <c r="C16" s="24" t="s">
        <v>122</v>
      </c>
      <c r="D16" s="21" t="s">
        <v>121</v>
      </c>
      <c r="E16" s="70"/>
      <c r="F16" s="54"/>
      <c r="G16" s="56"/>
      <c r="H16" s="58"/>
      <c r="I16" s="54"/>
      <c r="J16" s="56"/>
      <c r="K16" s="58"/>
      <c r="L16" s="62"/>
      <c r="M16" s="64"/>
      <c r="N16" s="54"/>
      <c r="O16" s="56"/>
      <c r="P16" s="58"/>
      <c r="Q16" s="62"/>
      <c r="R16" s="64"/>
    </row>
    <row r="17" spans="1:18" s="15" customFormat="1" ht="18.75" customHeight="1">
      <c r="A17" s="67">
        <f>RANK(E17,$E$3:$E$44,0)</f>
        <v>16</v>
      </c>
      <c r="B17" s="25" t="s">
        <v>123</v>
      </c>
      <c r="C17" s="26" t="s">
        <v>124</v>
      </c>
      <c r="D17" s="27" t="s">
        <v>125</v>
      </c>
      <c r="E17" s="71">
        <f>Q17</f>
        <v>2599.4242141300965</v>
      </c>
      <c r="F17" s="73">
        <v>-205</v>
      </c>
      <c r="G17" s="74">
        <f>IF(OR(F17="NKL",F17="ABS"),0,IF(ABS(F17)&gt;=(StE1+ABS(MAX($F$3:$F$44))),1,1000*(StE1-ABS(F17)+ABS(MAX($F$3:$F$44)))/StE1))</f>
        <v>772.2222222222222</v>
      </c>
      <c r="H17" s="76">
        <f>RANK(G17,$G$3:$G$44,0)</f>
        <v>19</v>
      </c>
      <c r="I17" s="73">
        <v>-28</v>
      </c>
      <c r="J17" s="74">
        <f>IF(OR(I17="NKL",I17="ABS"),0,IF(ABS(I17)&gt;=(StE2+ABS(MAX($I$3:$I$44))),1,1000*(StE2-ABS(I17)+ABS(MAX($I$3:$I$44)))/StE2))</f>
        <v>981.6993464052288</v>
      </c>
      <c r="K17" s="76">
        <f>RANK(J17,$J$3:$J$44,0)</f>
        <v>16</v>
      </c>
      <c r="L17" s="78">
        <f>G17+J17</f>
        <v>1753.921568627451</v>
      </c>
      <c r="M17" s="80">
        <f>RANK(L17,$L$3:$L$44,0)</f>
        <v>18</v>
      </c>
      <c r="N17" s="73">
        <v>-295</v>
      </c>
      <c r="O17" s="74">
        <f>IF(OR(N17="NKL",N17="ABS"),0,IF(ABS(N17)&gt;=(StE3+ABS(MAX($N$3:$N$44))),1,1000*(StE3-ABS(N17)+ABS(MAX($N$3:$N$44)))/StE3))</f>
        <v>845.5026455026455</v>
      </c>
      <c r="P17" s="76">
        <f>RANK(O17,$O$3:$O$44,0)</f>
        <v>10</v>
      </c>
      <c r="Q17" s="78">
        <f>L17+O17</f>
        <v>2599.4242141300965</v>
      </c>
      <c r="R17" s="80">
        <f>RANK(Q17,$Q$3:$Q$44,0)</f>
        <v>16</v>
      </c>
    </row>
    <row r="18" spans="1:18" s="15" customFormat="1" ht="18.75" customHeight="1">
      <c r="A18" s="68"/>
      <c r="B18" s="25" t="s">
        <v>127</v>
      </c>
      <c r="C18" s="26" t="s">
        <v>126</v>
      </c>
      <c r="D18" s="27" t="s">
        <v>56</v>
      </c>
      <c r="E18" s="72"/>
      <c r="F18" s="44"/>
      <c r="G18" s="75"/>
      <c r="H18" s="77"/>
      <c r="I18" s="44"/>
      <c r="J18" s="75"/>
      <c r="K18" s="77"/>
      <c r="L18" s="79"/>
      <c r="M18" s="81"/>
      <c r="N18" s="44"/>
      <c r="O18" s="75"/>
      <c r="P18" s="77"/>
      <c r="Q18" s="79"/>
      <c r="R18" s="81"/>
    </row>
    <row r="19" spans="1:18" s="15" customFormat="1" ht="18.75" customHeight="1">
      <c r="A19" s="83">
        <f>RANK(E19,$E$3:$E$44,0)</f>
        <v>18</v>
      </c>
      <c r="B19" s="22" t="s">
        <v>128</v>
      </c>
      <c r="C19" s="24" t="s">
        <v>129</v>
      </c>
      <c r="D19" s="21" t="s">
        <v>52</v>
      </c>
      <c r="E19" s="82">
        <f>Q19</f>
        <v>2529.100529100529</v>
      </c>
      <c r="F19" s="84">
        <v>-50</v>
      </c>
      <c r="G19" s="85">
        <f>IF(OR(F19="NKL",F19="ABS"),0,IF(ABS(F19)&gt;=(StE1+ABS(MAX($F$3:$F$44))),1,1000*(StE1-ABS(F19)+ABS(MAX($F$3:$F$44)))/StE1))</f>
        <v>944.4444444444445</v>
      </c>
      <c r="H19" s="86">
        <f>RANK(G19,$G$3:$G$44,0)</f>
        <v>13</v>
      </c>
      <c r="I19" s="84">
        <v>0</v>
      </c>
      <c r="J19" s="85">
        <f>IF(OR(I19="NKL",I19="ABS"),0,IF(ABS(I19)&gt;=(StE2+ABS(MAX($I$3:$I$44))),1,1000*(StE2-ABS(I19)+ABS(MAX($I$3:$I$44)))/StE2))</f>
        <v>1000</v>
      </c>
      <c r="K19" s="86">
        <f>RANK(J19,$J$3:$J$44,0)</f>
        <v>1</v>
      </c>
      <c r="L19" s="87">
        <f>G19+J19</f>
        <v>1944.4444444444443</v>
      </c>
      <c r="M19" s="88">
        <f>RANK(L19,$L$3:$L$44,0)</f>
        <v>12</v>
      </c>
      <c r="N19" s="84">
        <v>-788</v>
      </c>
      <c r="O19" s="85">
        <f>IF(OR(N19="NKL",N19="ABS"),0,IF(ABS(N19)&gt;=(StE3+ABS(MAX($N$3:$N$44))),1,1000*(StE3-ABS(N19)+ABS(MAX($N$3:$N$44)))/StE3))</f>
        <v>584.6560846560847</v>
      </c>
      <c r="P19" s="86">
        <f>RANK(O19,$O$3:$O$44,0)</f>
        <v>20</v>
      </c>
      <c r="Q19" s="87">
        <f>L19+O19</f>
        <v>2529.100529100529</v>
      </c>
      <c r="R19" s="88">
        <f>RANK(Q19,$Q$3:$Q$44,0)</f>
        <v>18</v>
      </c>
    </row>
    <row r="20" spans="1:18" s="15" customFormat="1" ht="18.75" customHeight="1">
      <c r="A20" s="66"/>
      <c r="B20" s="22" t="s">
        <v>130</v>
      </c>
      <c r="C20" s="24" t="s">
        <v>131</v>
      </c>
      <c r="D20" s="21" t="s">
        <v>52</v>
      </c>
      <c r="E20" s="70"/>
      <c r="F20" s="54"/>
      <c r="G20" s="56"/>
      <c r="H20" s="58"/>
      <c r="I20" s="54"/>
      <c r="J20" s="56"/>
      <c r="K20" s="58"/>
      <c r="L20" s="62"/>
      <c r="M20" s="64"/>
      <c r="N20" s="54"/>
      <c r="O20" s="56"/>
      <c r="P20" s="58"/>
      <c r="Q20" s="62"/>
      <c r="R20" s="64"/>
    </row>
    <row r="21" spans="1:18" s="15" customFormat="1" ht="18.75" customHeight="1">
      <c r="A21" s="67">
        <f>RANK(E21,$E$3:$E$44,0)</f>
        <v>13</v>
      </c>
      <c r="B21" s="25" t="s">
        <v>82</v>
      </c>
      <c r="C21" s="26" t="s">
        <v>163</v>
      </c>
      <c r="D21" s="27" t="s">
        <v>55</v>
      </c>
      <c r="E21" s="71">
        <f>Q21</f>
        <v>2661.9265483971367</v>
      </c>
      <c r="F21" s="73">
        <v>-69</v>
      </c>
      <c r="G21" s="74">
        <f>IF(OR(F21="NKL",F21="ABS"),0,IF(ABS(F21)&gt;=(StE1+ABS(MAX($F$3:$F$44))),1,1000*(StE1-ABS(F21)+ABS(MAX($F$3:$F$44)))/StE1))</f>
        <v>923.3333333333334</v>
      </c>
      <c r="H21" s="76">
        <f>RANK(G21,$G$3:$G$44,0)</f>
        <v>16</v>
      </c>
      <c r="I21" s="73">
        <v>-30</v>
      </c>
      <c r="J21" s="74">
        <f>IF(OR(I21="NKL",I21="ABS"),0,IF(ABS(I21)&gt;=(StE2+ABS(MAX($I$3:$I$44))),1,1000*(StE2-ABS(I21)+ABS(MAX($I$3:$I$44)))/StE2))</f>
        <v>980.3921568627451</v>
      </c>
      <c r="K21" s="76">
        <f>RANK(J21,$J$3:$J$44,0)</f>
        <v>18</v>
      </c>
      <c r="L21" s="78">
        <f>G21+J21</f>
        <v>1903.7254901960785</v>
      </c>
      <c r="M21" s="80">
        <f>RANK(L21,$L$3:$L$44,0)</f>
        <v>16</v>
      </c>
      <c r="N21" s="73">
        <v>-460</v>
      </c>
      <c r="O21" s="74">
        <f>IF(OR(N21="NKL",N21="ABS"),0,IF(ABS(N21)&gt;=(StE3+ABS(MAX($N$3:$N$44))),1,1000*(StE3-ABS(N21)+ABS(MAX($N$3:$N$44)))/StE3))</f>
        <v>758.2010582010582</v>
      </c>
      <c r="P21" s="76">
        <f>RANK(O21,$O$3:$O$44,0)</f>
        <v>16</v>
      </c>
      <c r="Q21" s="78">
        <f>L21+O21</f>
        <v>2661.9265483971367</v>
      </c>
      <c r="R21" s="80">
        <f>RANK(Q21,$Q$3:$Q$44,0)</f>
        <v>13</v>
      </c>
    </row>
    <row r="22" spans="1:18" s="15" customFormat="1" ht="18.75" customHeight="1">
      <c r="A22" s="68"/>
      <c r="B22" s="25" t="s">
        <v>134</v>
      </c>
      <c r="C22" s="26" t="s">
        <v>39</v>
      </c>
      <c r="D22" s="27" t="s">
        <v>55</v>
      </c>
      <c r="E22" s="72"/>
      <c r="F22" s="44"/>
      <c r="G22" s="75"/>
      <c r="H22" s="77"/>
      <c r="I22" s="44"/>
      <c r="J22" s="75"/>
      <c r="K22" s="77"/>
      <c r="L22" s="79"/>
      <c r="M22" s="81"/>
      <c r="N22" s="44"/>
      <c r="O22" s="75"/>
      <c r="P22" s="77"/>
      <c r="Q22" s="79"/>
      <c r="R22" s="81"/>
    </row>
    <row r="23" spans="1:18" s="15" customFormat="1" ht="18.75" customHeight="1">
      <c r="A23" s="83">
        <f>RANK(E23,$E$3:$E$44,0)</f>
        <v>11</v>
      </c>
      <c r="B23" s="22" t="s">
        <v>85</v>
      </c>
      <c r="C23" s="24" t="s">
        <v>72</v>
      </c>
      <c r="D23" s="21" t="s">
        <v>58</v>
      </c>
      <c r="E23" s="82">
        <f>Q23</f>
        <v>2727.836912542795</v>
      </c>
      <c r="F23" s="84">
        <v>-28</v>
      </c>
      <c r="G23" s="85">
        <f>IF(OR(F23="NKL",F23="ABS"),0,IF(ABS(F23)&gt;=(StE1+ABS(MAX($F$3:$F$44))),1,1000*(StE1-ABS(F23)+ABS(MAX($F$3:$F$44)))/StE1))</f>
        <v>968.8888888888889</v>
      </c>
      <c r="H23" s="86">
        <f>RANK(G23,$G$3:$G$44,0)</f>
        <v>8</v>
      </c>
      <c r="I23" s="84">
        <v>-28</v>
      </c>
      <c r="J23" s="85">
        <f>IF(OR(I23="NKL",I23="ABS"),0,IF(ABS(I23)&gt;=(StE2+ABS(MAX($I$3:$I$44))),1,1000*(StE2-ABS(I23)+ABS(MAX($I$3:$I$44)))/StE2))</f>
        <v>981.6993464052288</v>
      </c>
      <c r="K23" s="86">
        <f>RANK(J23,$J$3:$J$44,0)</f>
        <v>16</v>
      </c>
      <c r="L23" s="87">
        <f>G23+J23</f>
        <v>1950.5882352941176</v>
      </c>
      <c r="M23" s="88">
        <f>RANK(L23,$L$3:$L$44,0)</f>
        <v>11</v>
      </c>
      <c r="N23" s="84">
        <v>-424</v>
      </c>
      <c r="O23" s="85">
        <f>IF(OR(N23="NKL",N23="ABS"),0,IF(ABS(N23)&gt;=(StE3+ABS(MAX($N$3:$N$44))),1,1000*(StE3-ABS(N23)+ABS(MAX($N$3:$N$44)))/StE3))</f>
        <v>777.2486772486773</v>
      </c>
      <c r="P23" s="86">
        <f>RANK(O23,$O$3:$O$44,0)</f>
        <v>15</v>
      </c>
      <c r="Q23" s="87">
        <f>L23+O23</f>
        <v>2727.836912542795</v>
      </c>
      <c r="R23" s="88">
        <f>RANK(Q23,$Q$3:$Q$44,0)</f>
        <v>11</v>
      </c>
    </row>
    <row r="24" spans="1:18" s="15" customFormat="1" ht="18.75" customHeight="1">
      <c r="A24" s="66"/>
      <c r="B24" s="22" t="s">
        <v>135</v>
      </c>
      <c r="C24" s="24" t="s">
        <v>44</v>
      </c>
      <c r="D24" s="21" t="s">
        <v>58</v>
      </c>
      <c r="E24" s="70"/>
      <c r="F24" s="54"/>
      <c r="G24" s="56"/>
      <c r="H24" s="58"/>
      <c r="I24" s="54"/>
      <c r="J24" s="56"/>
      <c r="K24" s="58"/>
      <c r="L24" s="62"/>
      <c r="M24" s="64"/>
      <c r="N24" s="54"/>
      <c r="O24" s="56"/>
      <c r="P24" s="58"/>
      <c r="Q24" s="62"/>
      <c r="R24" s="64"/>
    </row>
    <row r="25" spans="1:18" s="15" customFormat="1" ht="18.75" customHeight="1">
      <c r="A25" s="67">
        <f>RANK(E25,$E$3:$E$44,0)</f>
        <v>6</v>
      </c>
      <c r="B25" s="25" t="s">
        <v>136</v>
      </c>
      <c r="C25" s="26" t="s">
        <v>24</v>
      </c>
      <c r="D25" s="27" t="s">
        <v>109</v>
      </c>
      <c r="E25" s="71">
        <f>Q25</f>
        <v>2922.03548085901</v>
      </c>
      <c r="F25" s="73">
        <v>-30</v>
      </c>
      <c r="G25" s="74">
        <f>IF(OR(F25="NKL",F25="ABS"),0,IF(ABS(F25)&gt;=(StE1+ABS(MAX($F$3:$F$44))),1,1000*(StE1-ABS(F25)+ABS(MAX($F$3:$F$44)))/StE1))</f>
        <v>966.6666666666666</v>
      </c>
      <c r="H25" s="76">
        <f>RANK(G25,$G$3:$G$44,0)</f>
        <v>9</v>
      </c>
      <c r="I25" s="73">
        <v>-10</v>
      </c>
      <c r="J25" s="74">
        <f>IF(OR(I25="NKL",I25="ABS"),0,IF(ABS(I25)&gt;=(StE2+ABS(MAX($I$3:$I$44))),1,1000*(StE2-ABS(I25)+ABS(MAX($I$3:$I$44)))/StE2))</f>
        <v>993.4640522875817</v>
      </c>
      <c r="K25" s="76">
        <f>RANK(J25,$J$3:$J$44,0)</f>
        <v>13</v>
      </c>
      <c r="L25" s="78">
        <f>G25+J25</f>
        <v>1960.1307189542483</v>
      </c>
      <c r="M25" s="80">
        <f>RANK(L25,$L$3:$L$44,0)</f>
        <v>9</v>
      </c>
      <c r="N25" s="73">
        <v>-75</v>
      </c>
      <c r="O25" s="74">
        <f>IF(OR(N25="NKL",N25="ABS"),0,IF(ABS(N25)&gt;=(StE3+ABS(MAX($N$3:$N$44))),1,1000*(StE3-ABS(N25)+ABS(MAX($N$3:$N$44)))/StE3))</f>
        <v>961.9047619047619</v>
      </c>
      <c r="P25" s="76">
        <f>RANK(O25,$O$3:$O$44,0)</f>
        <v>7</v>
      </c>
      <c r="Q25" s="78">
        <f>L25+O25</f>
        <v>2922.03548085901</v>
      </c>
      <c r="R25" s="80">
        <f>RANK(Q25,$Q$3:$Q$44,0)</f>
        <v>6</v>
      </c>
    </row>
    <row r="26" spans="1:18" s="15" customFormat="1" ht="18.75" customHeight="1">
      <c r="A26" s="68"/>
      <c r="B26" s="25" t="s">
        <v>137</v>
      </c>
      <c r="C26" s="26" t="s">
        <v>93</v>
      </c>
      <c r="D26" s="27" t="s">
        <v>109</v>
      </c>
      <c r="E26" s="72"/>
      <c r="F26" s="44"/>
      <c r="G26" s="75"/>
      <c r="H26" s="77"/>
      <c r="I26" s="44"/>
      <c r="J26" s="75"/>
      <c r="K26" s="77"/>
      <c r="L26" s="79"/>
      <c r="M26" s="81"/>
      <c r="N26" s="44"/>
      <c r="O26" s="75"/>
      <c r="P26" s="77"/>
      <c r="Q26" s="79"/>
      <c r="R26" s="81"/>
    </row>
    <row r="27" spans="1:18" s="15" customFormat="1" ht="18.75" customHeight="1">
      <c r="A27" s="83">
        <f>RANK(E27,$E$3:$E$44,0)</f>
        <v>21</v>
      </c>
      <c r="B27" s="22" t="s">
        <v>138</v>
      </c>
      <c r="C27" s="24" t="s">
        <v>31</v>
      </c>
      <c r="D27" s="21" t="s">
        <v>55</v>
      </c>
      <c r="E27" s="82">
        <f>Q27</f>
        <v>1915.8418923124805</v>
      </c>
      <c r="F27" s="84">
        <v>-240</v>
      </c>
      <c r="G27" s="85">
        <f>IF(OR(F27="NKL",F27="ABS"),0,IF(ABS(F27)&gt;=(StE1+ABS(MAX($F$3:$F$44))),1,1000*(StE1-ABS(F27)+ABS(MAX($F$3:$F$44)))/StE1))</f>
        <v>733.3333333333334</v>
      </c>
      <c r="H27" s="86">
        <f>RANK(G27,$G$3:$G$44,0)</f>
        <v>20</v>
      </c>
      <c r="I27" s="84">
        <v>-1050</v>
      </c>
      <c r="J27" s="85">
        <f>IF(OR(I27="NKL",I27="ABS"),0,IF(ABS(I27)&gt;=(StE2+ABS(MAX($I$3:$I$44))),1,1000*(StE2-ABS(I27)+ABS(MAX($I$3:$I$44)))/StE2))</f>
        <v>313.72549019607845</v>
      </c>
      <c r="K27" s="86">
        <f>RANK(J27,$J$3:$J$44,0)</f>
        <v>21</v>
      </c>
      <c r="L27" s="87">
        <f>G27+J27</f>
        <v>1047.0588235294117</v>
      </c>
      <c r="M27" s="88">
        <f>RANK(L27,$L$3:$L$44,0)</f>
        <v>21</v>
      </c>
      <c r="N27" s="84">
        <v>-251</v>
      </c>
      <c r="O27" s="85">
        <f>IF(OR(N27="NKL",N27="ABS"),0,IF(ABS(N27)&gt;=(StE3+ABS(MAX($N$3:$N$44))),1,1000*(StE3-ABS(N27)+ABS(MAX($N$3:$N$44)))/StE3))</f>
        <v>868.7830687830688</v>
      </c>
      <c r="P27" s="86">
        <f>RANK(O27,$O$3:$O$44,0)</f>
        <v>8</v>
      </c>
      <c r="Q27" s="87">
        <f>L27+O27</f>
        <v>1915.8418923124805</v>
      </c>
      <c r="R27" s="88">
        <f>RANK(Q27,$Q$3:$Q$44,0)</f>
        <v>21</v>
      </c>
    </row>
    <row r="28" spans="1:18" s="15" customFormat="1" ht="18.75" customHeight="1">
      <c r="A28" s="66"/>
      <c r="B28" s="22" t="s">
        <v>139</v>
      </c>
      <c r="C28" s="24" t="s">
        <v>140</v>
      </c>
      <c r="D28" s="21" t="s">
        <v>55</v>
      </c>
      <c r="E28" s="70"/>
      <c r="F28" s="54"/>
      <c r="G28" s="56"/>
      <c r="H28" s="58"/>
      <c r="I28" s="54"/>
      <c r="J28" s="56"/>
      <c r="K28" s="58"/>
      <c r="L28" s="62"/>
      <c r="M28" s="64"/>
      <c r="N28" s="54"/>
      <c r="O28" s="56"/>
      <c r="P28" s="58"/>
      <c r="Q28" s="62"/>
      <c r="R28" s="64"/>
    </row>
    <row r="29" spans="1:18" s="15" customFormat="1" ht="18.75" customHeight="1">
      <c r="A29" s="67">
        <f>RANK(E29,$E$3:$E$44,0)</f>
        <v>8</v>
      </c>
      <c r="B29" s="25" t="s">
        <v>91</v>
      </c>
      <c r="C29" s="26" t="s">
        <v>39</v>
      </c>
      <c r="D29" s="27" t="s">
        <v>101</v>
      </c>
      <c r="E29" s="71">
        <f>Q29</f>
        <v>2818.580765639589</v>
      </c>
      <c r="F29" s="73">
        <v>0</v>
      </c>
      <c r="G29" s="74">
        <f>IF(OR(F29="NKL",F29="ABS"),0,IF(ABS(F29)&gt;=(StE1+ABS(MAX($F$3:$F$44))),1,1000*(StE1-ABS(F29)+ABS(MAX($F$3:$F$44)))/StE1))</f>
        <v>1000</v>
      </c>
      <c r="H29" s="76">
        <f>RANK(G29,$G$3:$G$44,0)</f>
        <v>1</v>
      </c>
      <c r="I29" s="73">
        <v>-25</v>
      </c>
      <c r="J29" s="74">
        <f>IF(OR(I29="NKL",I29="ABS"),0,IF(ABS(I29)&gt;=(StE2+ABS(MAX($I$3:$I$44))),1,1000*(StE2-ABS(I29)+ABS(MAX($I$3:$I$44)))/StE2))</f>
        <v>983.6601307189543</v>
      </c>
      <c r="K29" s="76">
        <f>RANK(J29,$J$3:$J$44,0)</f>
        <v>14</v>
      </c>
      <c r="L29" s="78">
        <f>G29+J29</f>
        <v>1983.6601307189544</v>
      </c>
      <c r="M29" s="80">
        <f>RANK(L29,$L$3:$L$44,0)</f>
        <v>4</v>
      </c>
      <c r="N29" s="73">
        <v>-315</v>
      </c>
      <c r="O29" s="74">
        <f>IF(OR(N29="NKL",N29="ABS"),0,IF(ABS(N29)&gt;=(StE3+ABS(MAX($N$3:$N$44))),1,1000*(StE3-ABS(N29)+ABS(MAX($N$3:$N$44)))/StE3))</f>
        <v>834.9206349206349</v>
      </c>
      <c r="P29" s="76">
        <f>RANK(O29,$O$3:$O$44,0)</f>
        <v>12</v>
      </c>
      <c r="Q29" s="78">
        <f>L29+O29</f>
        <v>2818.580765639589</v>
      </c>
      <c r="R29" s="80">
        <f>RANK(Q29,$Q$3:$Q$44,0)</f>
        <v>8</v>
      </c>
    </row>
    <row r="30" spans="1:18" s="15" customFormat="1" ht="18.75" customHeight="1">
      <c r="A30" s="68"/>
      <c r="B30" s="25" t="s">
        <v>141</v>
      </c>
      <c r="C30" s="26" t="s">
        <v>118</v>
      </c>
      <c r="D30" s="27" t="s">
        <v>101</v>
      </c>
      <c r="E30" s="72"/>
      <c r="F30" s="44"/>
      <c r="G30" s="75"/>
      <c r="H30" s="77"/>
      <c r="I30" s="44"/>
      <c r="J30" s="75"/>
      <c r="K30" s="77"/>
      <c r="L30" s="79"/>
      <c r="M30" s="81"/>
      <c r="N30" s="44"/>
      <c r="O30" s="75"/>
      <c r="P30" s="77"/>
      <c r="Q30" s="79"/>
      <c r="R30" s="81"/>
    </row>
    <row r="31" spans="1:18" s="15" customFormat="1" ht="18.75" customHeight="1">
      <c r="A31" s="83">
        <f>RANK(E31,$E$3:$E$44,0)</f>
        <v>9</v>
      </c>
      <c r="B31" s="22" t="s">
        <v>142</v>
      </c>
      <c r="C31" s="24" t="s">
        <v>81</v>
      </c>
      <c r="D31" s="21" t="s">
        <v>143</v>
      </c>
      <c r="E31" s="82">
        <f>Q31</f>
        <v>2810.8029878618117</v>
      </c>
      <c r="F31" s="84">
        <v>-17</v>
      </c>
      <c r="G31" s="85">
        <f>IF(OR(F31="NKL",F31="ABS"),0,IF(ABS(F31)&gt;=(StE1+ABS(MAX($F$3:$F$44))),1,1000*(StE1-ABS(F31)+ABS(MAX($F$3:$F$44)))/StE1))</f>
        <v>981.1111111111111</v>
      </c>
      <c r="H31" s="86">
        <f>RANK(G31,$G$3:$G$44,0)</f>
        <v>5</v>
      </c>
      <c r="I31" s="84">
        <v>-8</v>
      </c>
      <c r="J31" s="85">
        <f>IF(OR(I31="NKL",I31="ABS"),0,IF(ABS(I31)&gt;=(StE2+ABS(MAX($I$3:$I$44))),1,1000*(StE2-ABS(I31)+ABS(MAX($I$3:$I$44)))/StE2))</f>
        <v>994.7712418300654</v>
      </c>
      <c r="K31" s="86">
        <f>RANK(J31,$J$3:$J$44,0)</f>
        <v>11</v>
      </c>
      <c r="L31" s="87">
        <f>G31+J31</f>
        <v>1975.8823529411766</v>
      </c>
      <c r="M31" s="88">
        <f>RANK(L31,$L$3:$L$44,0)</f>
        <v>5</v>
      </c>
      <c r="N31" s="84">
        <v>-315</v>
      </c>
      <c r="O31" s="85">
        <f>IF(OR(N31="NKL",N31="ABS"),0,IF(ABS(N31)&gt;=(StE3+ABS(MAX($N$3:$N$44))),1,1000*(StE3-ABS(N31)+ABS(MAX($N$3:$N$44)))/StE3))</f>
        <v>834.9206349206349</v>
      </c>
      <c r="P31" s="86">
        <f>RANK(O31,$O$3:$O$44,0)</f>
        <v>12</v>
      </c>
      <c r="Q31" s="87">
        <f>L31+O31</f>
        <v>2810.8029878618117</v>
      </c>
      <c r="R31" s="88">
        <f>RANK(Q31,$Q$3:$Q$44,0)</f>
        <v>9</v>
      </c>
    </row>
    <row r="32" spans="1:18" s="15" customFormat="1" ht="18.75" customHeight="1">
      <c r="A32" s="66"/>
      <c r="B32" s="22" t="s">
        <v>144</v>
      </c>
      <c r="C32" s="24" t="s">
        <v>145</v>
      </c>
      <c r="D32" s="21" t="s">
        <v>146</v>
      </c>
      <c r="E32" s="70"/>
      <c r="F32" s="54"/>
      <c r="G32" s="56"/>
      <c r="H32" s="58"/>
      <c r="I32" s="54"/>
      <c r="J32" s="56"/>
      <c r="K32" s="58"/>
      <c r="L32" s="62"/>
      <c r="M32" s="64"/>
      <c r="N32" s="54"/>
      <c r="O32" s="56"/>
      <c r="P32" s="58"/>
      <c r="Q32" s="62"/>
      <c r="R32" s="64"/>
    </row>
    <row r="33" spans="1:18" s="15" customFormat="1" ht="18.75" customHeight="1">
      <c r="A33" s="67">
        <f>RANK(E33,$E$3:$E$44,0)</f>
        <v>10</v>
      </c>
      <c r="B33" s="25" t="s">
        <v>36</v>
      </c>
      <c r="C33" s="26" t="s">
        <v>147</v>
      </c>
      <c r="D33" s="27" t="s">
        <v>55</v>
      </c>
      <c r="E33" s="71">
        <f>Q33</f>
        <v>2779.6296296296296</v>
      </c>
      <c r="F33" s="73">
        <v>-5</v>
      </c>
      <c r="G33" s="74">
        <f>IF(OR(F33="NKL",F33="ABS"),0,IF(ABS(F33)&gt;=(StE1+ABS(MAX($F$3:$F$44))),1,1000*(StE1-ABS(F33)+ABS(MAX($F$3:$F$44)))/StE1))</f>
        <v>994.4444444444445</v>
      </c>
      <c r="H33" s="76">
        <f>RANK(G33,$G$3:$G$44,0)</f>
        <v>4</v>
      </c>
      <c r="I33" s="73">
        <v>0</v>
      </c>
      <c r="J33" s="74">
        <f>IF(OR(I33="NKL",I33="ABS"),0,IF(ABS(I33)&gt;=(StE2+ABS(MAX($I$3:$I$44))),1,1000*(StE2-ABS(I33)+ABS(MAX($I$3:$I$44)))/StE2))</f>
        <v>1000</v>
      </c>
      <c r="K33" s="76">
        <f>RANK(J33,$J$3:$J$44,0)</f>
        <v>1</v>
      </c>
      <c r="L33" s="78">
        <f>G33+J33</f>
        <v>1994.4444444444443</v>
      </c>
      <c r="M33" s="80">
        <f>RANK(L33,$L$3:$L$44,0)</f>
        <v>3</v>
      </c>
      <c r="N33" s="73">
        <v>-409</v>
      </c>
      <c r="O33" s="74">
        <f>IF(OR(N33="NKL",N33="ABS"),0,IF(ABS(N33)&gt;=(StE3+ABS(MAX($N$3:$N$44))),1,1000*(StE3-ABS(N33)+ABS(MAX($N$3:$N$44)))/StE3))</f>
        <v>785.1851851851852</v>
      </c>
      <c r="P33" s="76">
        <f>RANK(O33,$O$3:$O$44,0)</f>
        <v>14</v>
      </c>
      <c r="Q33" s="78">
        <f>L33+O33</f>
        <v>2779.6296296296296</v>
      </c>
      <c r="R33" s="80">
        <f>RANK(Q33,$Q$3:$Q$44,0)</f>
        <v>10</v>
      </c>
    </row>
    <row r="34" spans="1:18" s="15" customFormat="1" ht="18.75" customHeight="1">
      <c r="A34" s="68"/>
      <c r="B34" s="25" t="s">
        <v>148</v>
      </c>
      <c r="C34" s="26" t="s">
        <v>31</v>
      </c>
      <c r="D34" s="27" t="s">
        <v>149</v>
      </c>
      <c r="E34" s="72"/>
      <c r="F34" s="44"/>
      <c r="G34" s="75"/>
      <c r="H34" s="77"/>
      <c r="I34" s="44"/>
      <c r="J34" s="75"/>
      <c r="K34" s="77"/>
      <c r="L34" s="79"/>
      <c r="M34" s="81"/>
      <c r="N34" s="44"/>
      <c r="O34" s="75"/>
      <c r="P34" s="77"/>
      <c r="Q34" s="79"/>
      <c r="R34" s="81"/>
    </row>
    <row r="35" spans="1:18" s="15" customFormat="1" ht="18.75" customHeight="1">
      <c r="A35" s="83">
        <f>RANK(E35,$E$3:$E$44,0)</f>
        <v>3</v>
      </c>
      <c r="B35" s="22" t="s">
        <v>148</v>
      </c>
      <c r="C35" s="24" t="s">
        <v>132</v>
      </c>
      <c r="D35" s="21" t="s">
        <v>150</v>
      </c>
      <c r="E35" s="82">
        <f>Q35</f>
        <v>2970.062247121071</v>
      </c>
      <c r="F35" s="84">
        <v>-17</v>
      </c>
      <c r="G35" s="85">
        <f>IF(OR(F35="NKL",F35="ABS"),0,IF(ABS(F35)&gt;=(StE1+ABS(MAX($F$3:$F$44))),1,1000*(StE1-ABS(F35)+ABS(MAX($F$3:$F$44)))/StE1))</f>
        <v>981.1111111111111</v>
      </c>
      <c r="H35" s="86">
        <f>RANK(G35,$G$3:$G$44,0)</f>
        <v>5</v>
      </c>
      <c r="I35" s="84">
        <v>-8</v>
      </c>
      <c r="J35" s="85">
        <f>IF(OR(I35="NKL",I35="ABS"),0,IF(ABS(I35)&gt;=(StE2+ABS(MAX($I$3:$I$44))),1,1000*(StE2-ABS(I35)+ABS(MAX($I$3:$I$44)))/StE2))</f>
        <v>994.7712418300654</v>
      </c>
      <c r="K35" s="86">
        <f>RANK(J35,$J$3:$J$44,0)</f>
        <v>11</v>
      </c>
      <c r="L35" s="87">
        <f>G35+J35</f>
        <v>1975.8823529411766</v>
      </c>
      <c r="M35" s="88">
        <f>RANK(L35,$L$3:$L$44,0)</f>
        <v>5</v>
      </c>
      <c r="N35" s="84">
        <v>-14</v>
      </c>
      <c r="O35" s="85">
        <f>IF(OR(N35="NKL",N35="ABS"),0,IF(ABS(N35)&gt;=(StE3+ABS(MAX($N$3:$N$44))),1,1000*(StE3-ABS(N35)+ABS(MAX($N$3:$N$44)))/StE3))</f>
        <v>994.1798941798942</v>
      </c>
      <c r="P35" s="86">
        <f>RANK(O35,$O$3:$O$44,0)</f>
        <v>4</v>
      </c>
      <c r="Q35" s="87">
        <f>L35+O35</f>
        <v>2970.062247121071</v>
      </c>
      <c r="R35" s="88">
        <f>RANK(Q35,$Q$3:$Q$44,0)</f>
        <v>3</v>
      </c>
    </row>
    <row r="36" spans="1:18" s="15" customFormat="1" ht="18.75" customHeight="1">
      <c r="A36" s="66"/>
      <c r="B36" s="22" t="s">
        <v>151</v>
      </c>
      <c r="C36" s="24" t="s">
        <v>152</v>
      </c>
      <c r="D36" s="21" t="s">
        <v>182</v>
      </c>
      <c r="E36" s="70"/>
      <c r="F36" s="54"/>
      <c r="G36" s="56"/>
      <c r="H36" s="58"/>
      <c r="I36" s="54"/>
      <c r="J36" s="56"/>
      <c r="K36" s="58"/>
      <c r="L36" s="62"/>
      <c r="M36" s="64"/>
      <c r="N36" s="54"/>
      <c r="O36" s="56"/>
      <c r="P36" s="58"/>
      <c r="Q36" s="62"/>
      <c r="R36" s="64"/>
    </row>
    <row r="37" spans="1:18" s="15" customFormat="1" ht="18.75" customHeight="1">
      <c r="A37" s="67">
        <f>RANK(E37,$E$3:$E$44,0)</f>
        <v>12</v>
      </c>
      <c r="B37" s="25" t="s">
        <v>94</v>
      </c>
      <c r="C37" s="26" t="s">
        <v>153</v>
      </c>
      <c r="D37" s="27" t="s">
        <v>52</v>
      </c>
      <c r="E37" s="71">
        <f>Q37</f>
        <v>2708.8888888888887</v>
      </c>
      <c r="F37" s="73">
        <v>-262</v>
      </c>
      <c r="G37" s="74">
        <f>IF(OR(F37="NKL",F37="ABS"),0,IF(ABS(F37)&gt;=(StE1+ABS(MAX($F$3:$F$44))),1,1000*(StE1-ABS(F37)+ABS(MAX($F$3:$F$44)))/StE1))</f>
        <v>708.8888888888889</v>
      </c>
      <c r="H37" s="76">
        <f>RANK(G37,$G$3:$G$44,0)</f>
        <v>21</v>
      </c>
      <c r="I37" s="73">
        <v>0</v>
      </c>
      <c r="J37" s="74">
        <f>IF(OR(I37="NKL",I37="ABS"),0,IF(ABS(I37)&gt;=(StE2+ABS(MAX($I$3:$I$44))),1,1000*(StE2-ABS(I37)+ABS(MAX($I$3:$I$44)))/StE2))</f>
        <v>1000</v>
      </c>
      <c r="K37" s="76">
        <f>RANK(J37,$J$3:$J$44,0)</f>
        <v>1</v>
      </c>
      <c r="L37" s="78">
        <f>G37+J37</f>
        <v>1708.888888888889</v>
      </c>
      <c r="M37" s="80">
        <f>RANK(L37,$L$3:$L$44,0)</f>
        <v>20</v>
      </c>
      <c r="N37" s="73">
        <v>-3</v>
      </c>
      <c r="O37" s="74">
        <f>IF(OR(N37="NKL",N37="ABS"),0,IF(ABS(N37)&gt;=(StE3+ABS(MAX($N$3:$N$44))),1,1000*(StE3-ABS(N37)+ABS(MAX($N$3:$N$44)))/StE3))</f>
        <v>1000</v>
      </c>
      <c r="P37" s="76">
        <f>RANK(O37,$O$3:$O$44,0)</f>
        <v>1</v>
      </c>
      <c r="Q37" s="78">
        <f>L37+O37</f>
        <v>2708.8888888888887</v>
      </c>
      <c r="R37" s="80">
        <f>RANK(Q37,$Q$3:$Q$44,0)</f>
        <v>12</v>
      </c>
    </row>
    <row r="38" spans="1:18" s="15" customFormat="1" ht="18.75" customHeight="1">
      <c r="A38" s="68"/>
      <c r="B38" s="25" t="s">
        <v>154</v>
      </c>
      <c r="C38" s="26" t="s">
        <v>39</v>
      </c>
      <c r="D38" s="27" t="s">
        <v>52</v>
      </c>
      <c r="E38" s="72"/>
      <c r="F38" s="44"/>
      <c r="G38" s="75"/>
      <c r="H38" s="77"/>
      <c r="I38" s="44"/>
      <c r="J38" s="75"/>
      <c r="K38" s="77"/>
      <c r="L38" s="79"/>
      <c r="M38" s="81"/>
      <c r="N38" s="44"/>
      <c r="O38" s="75"/>
      <c r="P38" s="77"/>
      <c r="Q38" s="79"/>
      <c r="R38" s="81"/>
    </row>
    <row r="39" spans="1:18" s="15" customFormat="1" ht="18.75" customHeight="1">
      <c r="A39" s="83">
        <f>RANK(E39,$E$3:$E$44,0)</f>
        <v>1</v>
      </c>
      <c r="B39" s="22" t="s">
        <v>155</v>
      </c>
      <c r="C39" s="24" t="s">
        <v>156</v>
      </c>
      <c r="D39" s="21" t="s">
        <v>55</v>
      </c>
      <c r="E39" s="82">
        <f>Q39</f>
        <v>2998.4126984126983</v>
      </c>
      <c r="F39" s="84">
        <v>0</v>
      </c>
      <c r="G39" s="85">
        <f>IF(OR(F39="NKL",F39="ABS"),0,IF(ABS(F39)&gt;=(StE1+ABS(MAX($F$3:$F$44))),1,1000*(StE1-ABS(F39)+ABS(MAX($F$3:$F$44)))/StE1))</f>
        <v>1000</v>
      </c>
      <c r="H39" s="86">
        <f>RANK(G39,$G$3:$G$44,0)</f>
        <v>1</v>
      </c>
      <c r="I39" s="84">
        <v>0</v>
      </c>
      <c r="J39" s="85">
        <f>IF(OR(I39="NKL",I39="ABS"),0,IF(ABS(I39)&gt;=(StE2+ABS(MAX($I$3:$I$44))),1,1000*(StE2-ABS(I39)+ABS(MAX($I$3:$I$44)))/StE2))</f>
        <v>1000</v>
      </c>
      <c r="K39" s="86">
        <f>RANK(J39,$J$3:$J$44,0)</f>
        <v>1</v>
      </c>
      <c r="L39" s="87">
        <f>G39+J39</f>
        <v>2000</v>
      </c>
      <c r="M39" s="88">
        <f>RANK(L39,$L$3:$L$44,0)</f>
        <v>1</v>
      </c>
      <c r="N39" s="84">
        <v>-6</v>
      </c>
      <c r="O39" s="85">
        <f>IF(OR(N39="NKL",N39="ABS"),0,IF(ABS(N39)&gt;=(StE3+ABS(MAX($N$3:$N$44))),1,1000*(StE3-ABS(N39)+ABS(MAX($N$3:$N$44)))/StE3))</f>
        <v>998.4126984126984</v>
      </c>
      <c r="P39" s="86">
        <f>RANK(O39,$O$3:$O$44,0)</f>
        <v>2</v>
      </c>
      <c r="Q39" s="87">
        <f>L39+O39</f>
        <v>2998.4126984126983</v>
      </c>
      <c r="R39" s="88">
        <f>RANK(Q39,$Q$3:$Q$44,0)</f>
        <v>1</v>
      </c>
    </row>
    <row r="40" spans="1:18" s="15" customFormat="1" ht="18.75" customHeight="1">
      <c r="A40" s="66"/>
      <c r="B40" s="22" t="s">
        <v>157</v>
      </c>
      <c r="C40" s="24" t="s">
        <v>72</v>
      </c>
      <c r="D40" s="21" t="s">
        <v>117</v>
      </c>
      <c r="E40" s="70"/>
      <c r="F40" s="54"/>
      <c r="G40" s="56"/>
      <c r="H40" s="58"/>
      <c r="I40" s="54"/>
      <c r="J40" s="56"/>
      <c r="K40" s="58"/>
      <c r="L40" s="62"/>
      <c r="M40" s="64"/>
      <c r="N40" s="54"/>
      <c r="O40" s="56"/>
      <c r="P40" s="58"/>
      <c r="Q40" s="62"/>
      <c r="R40" s="64"/>
    </row>
    <row r="41" spans="1:18" s="15" customFormat="1" ht="18.75" customHeight="1">
      <c r="A41" s="67">
        <f>RANK(E41,$E$3:$E$44,0)</f>
        <v>2</v>
      </c>
      <c r="B41" s="25" t="s">
        <v>158</v>
      </c>
      <c r="C41" s="26" t="s">
        <v>27</v>
      </c>
      <c r="D41" s="27" t="s">
        <v>109</v>
      </c>
      <c r="E41" s="71">
        <f>Q41</f>
        <v>2996.2962962962965</v>
      </c>
      <c r="F41" s="73">
        <v>0</v>
      </c>
      <c r="G41" s="74">
        <f>IF(OR(F41="NKL",F41="ABS"),0,IF(ABS(F41)&gt;=(StE1+ABS(MAX($F$3:$F$44))),1,1000*(StE1-ABS(F41)+ABS(MAX($F$3:$F$44)))/StE1))</f>
        <v>1000</v>
      </c>
      <c r="H41" s="76">
        <f>RANK(G41,$G$3:$G$44,0)</f>
        <v>1</v>
      </c>
      <c r="I41" s="73">
        <v>0</v>
      </c>
      <c r="J41" s="74">
        <f>IF(OR(I41="NKL",I41="ABS"),0,IF(ABS(I41)&gt;=(StE2+ABS(MAX($I$3:$I$44))),1,1000*(StE2-ABS(I41)+ABS(MAX($I$3:$I$44)))/StE2))</f>
        <v>1000</v>
      </c>
      <c r="K41" s="76">
        <f>RANK(J41,$J$3:$J$44,0)</f>
        <v>1</v>
      </c>
      <c r="L41" s="78">
        <f>G41+J41</f>
        <v>2000</v>
      </c>
      <c r="M41" s="80">
        <f>RANK(L41,$L$3:$L$44,0)</f>
        <v>1</v>
      </c>
      <c r="N41" s="73">
        <v>-10</v>
      </c>
      <c r="O41" s="74">
        <f>IF(OR(N41="NKL",N41="ABS"),0,IF(ABS(N41)&gt;=(StE3+ABS(MAX($N$3:$N$44))),1,1000*(StE3-ABS(N41)+ABS(MAX($N$3:$N$44)))/StE3))</f>
        <v>996.2962962962963</v>
      </c>
      <c r="P41" s="76">
        <f>RANK(O41,$O$3:$O$44,0)</f>
        <v>3</v>
      </c>
      <c r="Q41" s="78">
        <f>L41+O41</f>
        <v>2996.2962962962965</v>
      </c>
      <c r="R41" s="80">
        <f>RANK(Q41,$Q$3:$Q$44,0)</f>
        <v>2</v>
      </c>
    </row>
    <row r="42" spans="1:18" s="15" customFormat="1" ht="18.75" customHeight="1">
      <c r="A42" s="68"/>
      <c r="B42" s="25"/>
      <c r="C42" s="26"/>
      <c r="D42" s="27"/>
      <c r="E42" s="72"/>
      <c r="F42" s="44"/>
      <c r="G42" s="75"/>
      <c r="H42" s="77"/>
      <c r="I42" s="44"/>
      <c r="J42" s="75"/>
      <c r="K42" s="77"/>
      <c r="L42" s="79"/>
      <c r="M42" s="81"/>
      <c r="N42" s="44"/>
      <c r="O42" s="75"/>
      <c r="P42" s="77"/>
      <c r="Q42" s="79"/>
      <c r="R42" s="81"/>
    </row>
    <row r="43" spans="1:22" s="15" customFormat="1" ht="18.75" customHeight="1">
      <c r="A43" s="83">
        <f>RANK(E43,$E$3:$E$44,0)</f>
        <v>14</v>
      </c>
      <c r="B43" s="22" t="s">
        <v>159</v>
      </c>
      <c r="C43" s="24" t="s">
        <v>160</v>
      </c>
      <c r="D43" s="21" t="s">
        <v>162</v>
      </c>
      <c r="E43" s="82">
        <f>Q43</f>
        <v>2626.98723934018</v>
      </c>
      <c r="F43" s="84">
        <v>-47</v>
      </c>
      <c r="G43" s="85">
        <f>IF(OR(F43="NKL",F43="ABS"),0,IF(ABS(F43)&gt;=(StE1+ABS(MAX($F$3:$F$44))),1,1000*(StE1-ABS(F43)+ABS(MAX($F$3:$F$44)))/StE1))</f>
        <v>947.7777777777778</v>
      </c>
      <c r="H43" s="86">
        <f>RANK(G43,$G$3:$G$44,0)</f>
        <v>12</v>
      </c>
      <c r="I43" s="84">
        <v>-48</v>
      </c>
      <c r="J43" s="85">
        <f>IF(OR(I43="NKL",I43="ABS"),0,IF(ABS(I43)&gt;=(StE2+ABS(MAX($I$3:$I$44))),1,1000*(StE2-ABS(I43)+ABS(MAX($I$3:$I$44)))/StE2))</f>
        <v>968.6274509803922</v>
      </c>
      <c r="K43" s="86">
        <f>RANK(J43,$J$3:$J$44,0)</f>
        <v>19</v>
      </c>
      <c r="L43" s="87">
        <f>G43+J43</f>
        <v>1916.4052287581699</v>
      </c>
      <c r="M43" s="88">
        <f>RANK(L43,$L$3:$L$44,0)</f>
        <v>14</v>
      </c>
      <c r="N43" s="84">
        <v>-550</v>
      </c>
      <c r="O43" s="85">
        <f>IF(OR(N43="NKL",N43="ABS"),0,IF(ABS(N43)&gt;=(StE3+ABS(MAX($N$3:$N$44))),1,1000*(StE3-ABS(N43)+ABS(MAX($N$3:$N$44)))/StE3))</f>
        <v>710.5820105820105</v>
      </c>
      <c r="P43" s="86">
        <f>RANK(O43,$O$3:$O$44,0)</f>
        <v>17</v>
      </c>
      <c r="Q43" s="87">
        <f>L43+O43</f>
        <v>2626.98723934018</v>
      </c>
      <c r="R43" s="88">
        <f>RANK(Q43,$Q$3:$Q$44,0)</f>
        <v>14</v>
      </c>
      <c r="V43" s="15">
        <f>19*90+180</f>
        <v>1890</v>
      </c>
    </row>
    <row r="44" spans="1:18" s="15" customFormat="1" ht="18.75" customHeight="1" thickBot="1">
      <c r="A44" s="97"/>
      <c r="B44" s="22" t="s">
        <v>161</v>
      </c>
      <c r="C44" s="24" t="s">
        <v>24</v>
      </c>
      <c r="D44" s="21" t="s">
        <v>57</v>
      </c>
      <c r="E44" s="98"/>
      <c r="F44" s="99"/>
      <c r="G44" s="100"/>
      <c r="H44" s="101"/>
      <c r="I44" s="99"/>
      <c r="J44" s="100"/>
      <c r="K44" s="101"/>
      <c r="L44" s="102"/>
      <c r="M44" s="103"/>
      <c r="N44" s="99"/>
      <c r="O44" s="100"/>
      <c r="P44" s="101"/>
      <c r="Q44" s="102"/>
      <c r="R44" s="103"/>
    </row>
    <row r="45" spans="1:18" s="15" customFormat="1" ht="12.75">
      <c r="A45" s="1"/>
      <c r="B45" s="2"/>
      <c r="C45" s="3"/>
      <c r="D45" s="1"/>
      <c r="E45" s="1"/>
      <c r="F45" s="1"/>
      <c r="G45" s="4"/>
      <c r="H45" s="5"/>
      <c r="I45" s="1"/>
      <c r="J45" s="1"/>
      <c r="K45" s="5"/>
      <c r="L45" s="1"/>
      <c r="M45" s="5"/>
      <c r="N45" s="1"/>
      <c r="O45" s="1"/>
      <c r="P45" s="5"/>
      <c r="Q45" s="1"/>
      <c r="R45" s="5"/>
    </row>
    <row r="46" spans="1:18" s="15" customFormat="1" ht="12.75">
      <c r="A46" s="6"/>
      <c r="B46" s="7"/>
      <c r="C46" s="8"/>
      <c r="D46" s="6"/>
      <c r="E46" s="9"/>
      <c r="F46" s="12" t="s">
        <v>14</v>
      </c>
      <c r="G46" s="16">
        <f>10*90</f>
        <v>900</v>
      </c>
      <c r="H46" s="11"/>
      <c r="I46" s="12" t="s">
        <v>13</v>
      </c>
      <c r="J46" s="16">
        <f>17*90</f>
        <v>1530</v>
      </c>
      <c r="K46" s="11"/>
      <c r="L46" s="13"/>
      <c r="M46" s="11"/>
      <c r="N46" s="12" t="s">
        <v>15</v>
      </c>
      <c r="O46" s="16">
        <v>1890</v>
      </c>
      <c r="P46" s="11"/>
      <c r="Q46" s="13"/>
      <c r="R46" s="11"/>
    </row>
    <row r="47" spans="1:18" s="15" customFormat="1" ht="12.75">
      <c r="A47" s="6"/>
      <c r="B47" s="7"/>
      <c r="C47" s="8"/>
      <c r="D47" s="6"/>
      <c r="E47" s="9"/>
      <c r="F47" s="9"/>
      <c r="H47" s="11"/>
      <c r="I47" s="13"/>
      <c r="K47" s="11"/>
      <c r="L47" s="13"/>
      <c r="M47" s="11"/>
      <c r="N47" s="13"/>
      <c r="P47" s="11"/>
      <c r="Q47" s="13"/>
      <c r="R47" s="11"/>
    </row>
    <row r="48" spans="1:18" s="15" customFormat="1" ht="12.75">
      <c r="A48" s="6"/>
      <c r="B48" s="7"/>
      <c r="C48" s="8"/>
      <c r="D48" s="6"/>
      <c r="E48" s="9"/>
      <c r="F48" s="9"/>
      <c r="G48" s="10"/>
      <c r="H48" s="11"/>
      <c r="I48" s="9"/>
      <c r="J48" s="9"/>
      <c r="K48" s="11"/>
      <c r="L48" s="9"/>
      <c r="M48" s="11"/>
      <c r="N48" s="9"/>
      <c r="O48" s="9"/>
      <c r="P48" s="11"/>
      <c r="Q48" s="9"/>
      <c r="R48" s="11"/>
    </row>
  </sheetData>
  <mergeCells count="320">
    <mergeCell ref="G43:G44"/>
    <mergeCell ref="H43:H44"/>
    <mergeCell ref="H39:H40"/>
    <mergeCell ref="G39:G40"/>
    <mergeCell ref="G41:G42"/>
    <mergeCell ref="H41:H42"/>
    <mergeCell ref="G35:G36"/>
    <mergeCell ref="H35:H36"/>
    <mergeCell ref="G37:G38"/>
    <mergeCell ref="H37:H38"/>
    <mergeCell ref="G31:G32"/>
    <mergeCell ref="H31:H32"/>
    <mergeCell ref="H33:H34"/>
    <mergeCell ref="G33:G34"/>
    <mergeCell ref="H27:H28"/>
    <mergeCell ref="G25:G26"/>
    <mergeCell ref="G27:G28"/>
    <mergeCell ref="G29:G30"/>
    <mergeCell ref="H29:H30"/>
    <mergeCell ref="H23:H24"/>
    <mergeCell ref="H21:H22"/>
    <mergeCell ref="H19:H20"/>
    <mergeCell ref="H25:H26"/>
    <mergeCell ref="G17:G18"/>
    <mergeCell ref="G19:G20"/>
    <mergeCell ref="G21:G22"/>
    <mergeCell ref="G23:G24"/>
    <mergeCell ref="G9:G10"/>
    <mergeCell ref="G11:G12"/>
    <mergeCell ref="G13:G14"/>
    <mergeCell ref="G15:G16"/>
    <mergeCell ref="F43:F44"/>
    <mergeCell ref="G3:G4"/>
    <mergeCell ref="G5:G6"/>
    <mergeCell ref="H7:H8"/>
    <mergeCell ref="H9:H10"/>
    <mergeCell ref="H11:H12"/>
    <mergeCell ref="H13:H14"/>
    <mergeCell ref="H15:H16"/>
    <mergeCell ref="H17:H18"/>
    <mergeCell ref="G7:G8"/>
    <mergeCell ref="F35:F36"/>
    <mergeCell ref="F37:F38"/>
    <mergeCell ref="F39:F40"/>
    <mergeCell ref="F41:F42"/>
    <mergeCell ref="F27:F28"/>
    <mergeCell ref="F29:F30"/>
    <mergeCell ref="F31:F32"/>
    <mergeCell ref="F33:F34"/>
    <mergeCell ref="F19:F20"/>
    <mergeCell ref="F21:F22"/>
    <mergeCell ref="F23:F24"/>
    <mergeCell ref="F25:F26"/>
    <mergeCell ref="F11:F12"/>
    <mergeCell ref="F13:F14"/>
    <mergeCell ref="F15:F16"/>
    <mergeCell ref="F17:F18"/>
    <mergeCell ref="F3:F4"/>
    <mergeCell ref="F5:F6"/>
    <mergeCell ref="F7:F8"/>
    <mergeCell ref="F9:F10"/>
    <mergeCell ref="E15:E16"/>
    <mergeCell ref="E13:E14"/>
    <mergeCell ref="E11:E12"/>
    <mergeCell ref="E9:E10"/>
    <mergeCell ref="E23:E24"/>
    <mergeCell ref="E21:E22"/>
    <mergeCell ref="E19:E20"/>
    <mergeCell ref="E17:E18"/>
    <mergeCell ref="E31:E32"/>
    <mergeCell ref="E29:E30"/>
    <mergeCell ref="E27:E28"/>
    <mergeCell ref="E25:E26"/>
    <mergeCell ref="E39:E40"/>
    <mergeCell ref="E37:E38"/>
    <mergeCell ref="E35:E36"/>
    <mergeCell ref="E33:E34"/>
    <mergeCell ref="A41:A42"/>
    <mergeCell ref="A43:A44"/>
    <mergeCell ref="E43:E44"/>
    <mergeCell ref="E41:E42"/>
    <mergeCell ref="A33:A34"/>
    <mergeCell ref="A35:A36"/>
    <mergeCell ref="A37:A38"/>
    <mergeCell ref="A39:A40"/>
    <mergeCell ref="A25:A26"/>
    <mergeCell ref="A27:A28"/>
    <mergeCell ref="A29:A30"/>
    <mergeCell ref="A31:A32"/>
    <mergeCell ref="A17:A18"/>
    <mergeCell ref="A19:A20"/>
    <mergeCell ref="A21:A22"/>
    <mergeCell ref="A23:A24"/>
    <mergeCell ref="A9:A10"/>
    <mergeCell ref="A11:A12"/>
    <mergeCell ref="A13:A14"/>
    <mergeCell ref="A15:A16"/>
    <mergeCell ref="E3:E4"/>
    <mergeCell ref="A3:A4"/>
    <mergeCell ref="A5:A6"/>
    <mergeCell ref="A7:A8"/>
    <mergeCell ref="E7:E8"/>
    <mergeCell ref="E5:E6"/>
    <mergeCell ref="E1:E2"/>
    <mergeCell ref="D1:D2"/>
    <mergeCell ref="A1:A2"/>
    <mergeCell ref="B1:B2"/>
    <mergeCell ref="C1:C2"/>
    <mergeCell ref="H3:H4"/>
    <mergeCell ref="H5:H6"/>
    <mergeCell ref="I43:I44"/>
    <mergeCell ref="I41:I42"/>
    <mergeCell ref="I39:I40"/>
    <mergeCell ref="I37:I38"/>
    <mergeCell ref="I35:I36"/>
    <mergeCell ref="I33:I34"/>
    <mergeCell ref="I31:I32"/>
    <mergeCell ref="I29:I30"/>
    <mergeCell ref="I27:I28"/>
    <mergeCell ref="I25:I26"/>
    <mergeCell ref="I3:I4"/>
    <mergeCell ref="I5:I6"/>
    <mergeCell ref="I7:I8"/>
    <mergeCell ref="I9:I10"/>
    <mergeCell ref="I11:I12"/>
    <mergeCell ref="I13:I14"/>
    <mergeCell ref="I15:I16"/>
    <mergeCell ref="I17:I18"/>
    <mergeCell ref="I19:I20"/>
    <mergeCell ref="I21:I22"/>
    <mergeCell ref="I23:I24"/>
    <mergeCell ref="J43:J44"/>
    <mergeCell ref="J41:J42"/>
    <mergeCell ref="J39:J40"/>
    <mergeCell ref="J37:J38"/>
    <mergeCell ref="J35:J36"/>
    <mergeCell ref="J33:J34"/>
    <mergeCell ref="J31:J32"/>
    <mergeCell ref="J29:J30"/>
    <mergeCell ref="J27:J28"/>
    <mergeCell ref="J25:J26"/>
    <mergeCell ref="J23:J24"/>
    <mergeCell ref="J21:J22"/>
    <mergeCell ref="J19:J20"/>
    <mergeCell ref="J17:J18"/>
    <mergeCell ref="J3:J4"/>
    <mergeCell ref="J5:J6"/>
    <mergeCell ref="J7:J8"/>
    <mergeCell ref="J9:J10"/>
    <mergeCell ref="J11:J12"/>
    <mergeCell ref="J13:J14"/>
    <mergeCell ref="J15:J16"/>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L43:L44"/>
    <mergeCell ref="L41:L42"/>
    <mergeCell ref="L39:L40"/>
    <mergeCell ref="L37:L38"/>
    <mergeCell ref="L35:L36"/>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M43:M44"/>
    <mergeCell ref="M41:M42"/>
    <mergeCell ref="M39:M40"/>
    <mergeCell ref="M37:M38"/>
    <mergeCell ref="M35:M36"/>
    <mergeCell ref="M33:M34"/>
    <mergeCell ref="M31:M32"/>
    <mergeCell ref="M29:M30"/>
    <mergeCell ref="M27:M28"/>
    <mergeCell ref="M25:M26"/>
    <mergeCell ref="M23:M24"/>
    <mergeCell ref="M21:M22"/>
    <mergeCell ref="M19:M20"/>
    <mergeCell ref="M17:M18"/>
    <mergeCell ref="M3:M4"/>
    <mergeCell ref="M5:M6"/>
    <mergeCell ref="M7:M8"/>
    <mergeCell ref="M9:M10"/>
    <mergeCell ref="M11:M12"/>
    <mergeCell ref="M13:M14"/>
    <mergeCell ref="M15:M16"/>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O43:O44"/>
    <mergeCell ref="O41:O42"/>
    <mergeCell ref="O39:O40"/>
    <mergeCell ref="O37:O38"/>
    <mergeCell ref="O35:O36"/>
    <mergeCell ref="O33:O34"/>
    <mergeCell ref="O31:O32"/>
    <mergeCell ref="O29:O30"/>
    <mergeCell ref="O27:O28"/>
    <mergeCell ref="O25:O26"/>
    <mergeCell ref="O23:O24"/>
    <mergeCell ref="O21:O22"/>
    <mergeCell ref="O19:O20"/>
    <mergeCell ref="O17:O18"/>
    <mergeCell ref="O15:O16"/>
    <mergeCell ref="O13:O14"/>
    <mergeCell ref="O3:O4"/>
    <mergeCell ref="O5:O6"/>
    <mergeCell ref="O7:O8"/>
    <mergeCell ref="O9:O10"/>
    <mergeCell ref="O11:O12"/>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Q43:Q44"/>
    <mergeCell ref="Q41:Q42"/>
    <mergeCell ref="Q39:Q40"/>
    <mergeCell ref="Q37:Q38"/>
    <mergeCell ref="Q35:Q36"/>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R43:R44"/>
    <mergeCell ref="R41:R42"/>
    <mergeCell ref="R39:R40"/>
    <mergeCell ref="R37:R38"/>
    <mergeCell ref="R35:R36"/>
    <mergeCell ref="R33:R34"/>
    <mergeCell ref="R31:R32"/>
    <mergeCell ref="R29:R30"/>
    <mergeCell ref="R27:R28"/>
    <mergeCell ref="R25:R26"/>
    <mergeCell ref="R23:R24"/>
    <mergeCell ref="R21:R22"/>
    <mergeCell ref="R19:R20"/>
    <mergeCell ref="R17:R18"/>
    <mergeCell ref="R15:R16"/>
    <mergeCell ref="R13:R14"/>
    <mergeCell ref="R11:R12"/>
    <mergeCell ref="R9:R10"/>
    <mergeCell ref="R3:R4"/>
    <mergeCell ref="R5:R6"/>
    <mergeCell ref="R7:R8"/>
  </mergeCells>
  <dataValidations count="1">
    <dataValidation type="custom" showErrorMessage="1" errorTitle="Błąd DANEJ" error="Dozwolone wartości dla tego pola to: &#10;1. Liczba UJEMNA &gt;-2500;&#10;2. NKL - dyskwalifikacja;&#10;3. ABS - nie wystartował;" sqref="F43 I25 F3 F5 F7 F9 F11 F13 F15 F17 F19 F21 F23 F25 F27 F29 F31 F33 F35 F37 F39 F41 I43 I41 I39 I37 I35 I33 I31 I29 I27 I3 I5 I7 I9 I11 I13 I15 I17 I19 I21 I23 N3 N5 N7 N9 N11 N13 N15 N17 N19 N21 N23 N25 N27 N29 N31 N33 N35 N37 N39 N41 N43">
      <formula1>OR(AND(F43&lt;=0,F43&gt;=-2500),F43="nkl",F43="abs")</formula1>
    </dataValidation>
  </dataValidations>
  <printOptions horizontalCentered="1"/>
  <pageMargins left="0.1968503937007874" right="0.1968503937007874" top="0.1968503937007874" bottom="0.1968503937007874" header="0.3937007874015748" footer="0.5118110236220472"/>
  <pageSetup fitToHeight="3" horizontalDpi="300" verticalDpi="300" orientation="portrait" paperSize="9" scale="230" r:id="rId1"/>
</worksheet>
</file>

<file path=xl/worksheets/sheet4.xml><?xml version="1.0" encoding="utf-8"?>
<worksheet xmlns="http://schemas.openxmlformats.org/spreadsheetml/2006/main" xmlns:r="http://schemas.openxmlformats.org/officeDocument/2006/relationships">
  <sheetPr codeName="Arkusz9"/>
  <dimension ref="A1:D9"/>
  <sheetViews>
    <sheetView showGridLines="0" workbookViewId="0" topLeftCell="A1">
      <selection activeCell="D9" sqref="A1:D9"/>
    </sheetView>
  </sheetViews>
  <sheetFormatPr defaultColWidth="9.00390625" defaultRowHeight="12.75"/>
  <cols>
    <col min="1" max="1" width="48.875" style="0" customWidth="1"/>
    <col min="3" max="3" width="10.75390625" style="0" customWidth="1"/>
    <col min="4" max="4" width="9.75390625" style="0" bestFit="1" customWidth="1"/>
  </cols>
  <sheetData>
    <row r="1" spans="1:4" s="14" customFormat="1" ht="39.75" customHeight="1">
      <c r="A1" s="108" t="s">
        <v>165</v>
      </c>
      <c r="B1" s="109"/>
      <c r="C1" s="109"/>
      <c r="D1" s="110"/>
    </row>
    <row r="2" spans="1:4" s="14" customFormat="1" ht="24.75" customHeight="1">
      <c r="A2" s="39" t="s">
        <v>166</v>
      </c>
      <c r="B2" s="111" t="s">
        <v>167</v>
      </c>
      <c r="C2" s="111"/>
      <c r="D2" s="39" t="s">
        <v>168</v>
      </c>
    </row>
    <row r="3" spans="1:4" s="40" customFormat="1" ht="33" customHeight="1">
      <c r="A3" s="42" t="s">
        <v>169</v>
      </c>
      <c r="B3" s="104">
        <f>'Wyniki TM'!E19+'Wyniki TM'!E23+'Wyniki TJ'!E7+'Wyniki TJ'!E13+'Wyniki TS'!E3+'Wyniki TS'!E37</f>
        <v>14465.920705230168</v>
      </c>
      <c r="C3" s="105"/>
      <c r="D3" s="41">
        <f>RANK(B3,$B$3:$B9,0)</f>
        <v>4</v>
      </c>
    </row>
    <row r="4" spans="1:4" s="40" customFormat="1" ht="33" customHeight="1">
      <c r="A4" s="43" t="s">
        <v>170</v>
      </c>
      <c r="B4" s="106">
        <f>'Wyniki TM'!E3+'Wyniki TM'!E11+'Wyniki TJ'!E23+'Wyniki TJ'!E19+'Wyniki TS'!E9+'Wyniki TS'!E19</f>
        <v>13228.651340607863</v>
      </c>
      <c r="C4" s="107"/>
      <c r="D4" s="41">
        <f>RANK(B4,$B$3:$B9,0)</f>
        <v>5</v>
      </c>
    </row>
    <row r="5" spans="1:4" s="40" customFormat="1" ht="33" customHeight="1">
      <c r="A5" s="42" t="s">
        <v>171</v>
      </c>
      <c r="B5" s="104">
        <f>'Wyniki TM'!E15+'Wyniki TM'!E7+'Wyniki TJ'!E9+'Wyniki TJ'!E3+'Wyniki TS'!E39+'Wyniki TS'!E5</f>
        <v>17578.209704948837</v>
      </c>
      <c r="C5" s="105"/>
      <c r="D5" s="41">
        <f>RANK(B5,$B$3:$B9,0)</f>
        <v>1</v>
      </c>
    </row>
    <row r="6" spans="1:4" s="40" customFormat="1" ht="33" customHeight="1">
      <c r="A6" s="43" t="s">
        <v>172</v>
      </c>
      <c r="B6" s="106">
        <f>'Wyniki TJ'!E15+'Wyniki TS'!E11+'Wyniki TS'!E21</f>
        <v>8576.695354470292</v>
      </c>
      <c r="C6" s="107"/>
      <c r="D6" s="41">
        <f>RANK(B6,$B$3:$B9,0)</f>
        <v>6</v>
      </c>
    </row>
    <row r="7" spans="1:4" s="40" customFormat="1" ht="33" customHeight="1">
      <c r="A7" s="42" t="s">
        <v>173</v>
      </c>
      <c r="B7" s="104">
        <f>'Wyniki TM'!E21+'Wyniki TM'!E25+'Wyniki TJ'!E21+'Wyniki TJ'!E11+'Wyniki TS'!E23+'Wyniki TS'!E29</f>
        <v>15548.035022191034</v>
      </c>
      <c r="C7" s="105"/>
      <c r="D7" s="41">
        <f>RANK(B7,$B$3:$B9,0)</f>
        <v>2</v>
      </c>
    </row>
    <row r="8" spans="1:4" s="40" customFormat="1" ht="33" customHeight="1">
      <c r="A8" s="43" t="s">
        <v>174</v>
      </c>
      <c r="B8" s="106">
        <f>'Wyniki TM'!E5+'Wyniki TM'!E13+'Wyniki TJ'!E5+'Wyniki TJ'!E17+'Wyniki TS'!E13+'Wyniki TS'!E31</f>
        <v>14530.667366639234</v>
      </c>
      <c r="C8" s="107"/>
      <c r="D8" s="41">
        <f>RANK(B8,$B$3:$B9,0)</f>
        <v>3</v>
      </c>
    </row>
    <row r="9" spans="1:4" s="40" customFormat="1" ht="33" customHeight="1">
      <c r="A9" s="42" t="s">
        <v>175</v>
      </c>
      <c r="B9" s="104">
        <f>'Wyniki TM'!E9+'Wyniki TS'!E35+'Wyniki TS'!E17</f>
        <v>7635.227201991908</v>
      </c>
      <c r="C9" s="105"/>
      <c r="D9" s="41">
        <f>RANK(B9,$B$3:$B9,0)</f>
        <v>7</v>
      </c>
    </row>
    <row r="10" s="15" customFormat="1" ht="18.75" customHeight="1"/>
    <row r="11" s="15" customFormat="1" ht="18.75" customHeight="1"/>
    <row r="12" s="15" customFormat="1" ht="18.75" customHeight="1"/>
    <row r="13" s="15" customFormat="1" ht="18.75" customHeight="1"/>
    <row r="14" s="15" customFormat="1" ht="18.75" customHeight="1"/>
    <row r="15" s="15" customFormat="1" ht="18.75" customHeight="1"/>
    <row r="16" s="15" customFormat="1" ht="18.75" customHeight="1"/>
    <row r="17" s="15" customFormat="1" ht="18.75" customHeight="1"/>
    <row r="18" s="15" customFormat="1" ht="18.75" customHeight="1"/>
    <row r="19" s="15" customFormat="1" ht="18.75" customHeight="1"/>
    <row r="20" s="15" customFormat="1" ht="18.75" customHeight="1"/>
    <row r="21" s="15" customFormat="1" ht="18.75" customHeight="1"/>
    <row r="22" s="15" customFormat="1" ht="18.75" customHeight="1"/>
    <row r="23" s="15" customFormat="1" ht="18.75" customHeight="1"/>
    <row r="24" s="15" customFormat="1" ht="18.75" customHeight="1"/>
    <row r="25" s="15" customFormat="1" ht="18.75" customHeight="1"/>
    <row r="26" s="15" customFormat="1" ht="18.75" customHeight="1"/>
    <row r="27" s="15" customFormat="1" ht="18.75" customHeight="1"/>
    <row r="28" s="15" customFormat="1" ht="18.75" customHeight="1"/>
    <row r="29" s="15" customFormat="1" ht="18.75" customHeight="1"/>
    <row r="30" s="15" customFormat="1" ht="18.75" customHeight="1"/>
    <row r="31" s="15" customFormat="1" ht="18.75" customHeight="1"/>
    <row r="32" s="15" customFormat="1" ht="18.75" customHeight="1"/>
    <row r="33" s="15" customFormat="1" ht="18.75" customHeight="1"/>
    <row r="34" s="15" customFormat="1" ht="18.75" customHeight="1"/>
    <row r="35" s="15" customFormat="1" ht="18.75" customHeight="1"/>
    <row r="36" s="15" customFormat="1" ht="18.75" customHeight="1"/>
    <row r="37" s="15" customFormat="1" ht="18.75" customHeight="1"/>
    <row r="38" s="15" customFormat="1" ht="18.75" customHeight="1"/>
    <row r="39" s="15" customFormat="1" ht="18.75" customHeight="1"/>
    <row r="40" s="15" customFormat="1" ht="18.75" customHeight="1"/>
    <row r="41" s="15" customFormat="1" ht="18.75" customHeight="1"/>
    <row r="42" s="15" customFormat="1" ht="18.75" customHeight="1"/>
    <row r="43" s="15" customFormat="1" ht="18.75" customHeight="1"/>
    <row r="44" s="15" customFormat="1" ht="18.75" customHeight="1"/>
    <row r="45" s="15" customFormat="1" ht="12.75"/>
    <row r="46" s="15" customFormat="1" ht="12.75"/>
    <row r="47" s="15" customFormat="1" ht="12.75"/>
    <row r="48" s="15" customFormat="1" ht="12.75"/>
  </sheetData>
  <mergeCells count="9">
    <mergeCell ref="A1:D1"/>
    <mergeCell ref="B2:C2"/>
    <mergeCell ref="B3:C3"/>
    <mergeCell ref="B4:C4"/>
    <mergeCell ref="B9:C9"/>
    <mergeCell ref="B5:C5"/>
    <mergeCell ref="B6:C6"/>
    <mergeCell ref="B7:C7"/>
    <mergeCell ref="B8:C8"/>
  </mergeCells>
  <printOptions horizontalCentered="1"/>
  <pageMargins left="0.1968503937007874" right="0.1968503937007874" top="0.3937007874015748" bottom="0.3937007874015748" header="0.3937007874015748" footer="0.5118110236220472"/>
  <pageSetup horizontalDpi="300" verticalDpi="300" orientation="landscape" paperSize="9" scale="180" r:id="rId1"/>
  <headerFooter alignWithMargins="0">
    <oddHeader>&amp;C&amp;"Times New Roman CE,Pogrubiona"&amp;14Wyniki kat. TS</oddHeader>
  </headerFooter>
</worksheet>
</file>

<file path=xl/worksheets/sheet5.xml><?xml version="1.0" encoding="utf-8"?>
<worksheet xmlns="http://schemas.openxmlformats.org/spreadsheetml/2006/main" xmlns:r="http://schemas.openxmlformats.org/officeDocument/2006/relationships">
  <sheetPr codeName="Arkusz12"/>
  <dimension ref="A1:D9"/>
  <sheetViews>
    <sheetView showGridLines="0" workbookViewId="0" topLeftCell="A1">
      <selection activeCell="D9" sqref="A1:D9"/>
    </sheetView>
  </sheetViews>
  <sheetFormatPr defaultColWidth="9.00390625" defaultRowHeight="12.75"/>
  <cols>
    <col min="1" max="1" width="48.875" style="0" customWidth="1"/>
    <col min="3" max="3" width="10.75390625" style="0" customWidth="1"/>
    <col min="4" max="4" width="9.75390625" style="0" bestFit="1" customWidth="1"/>
  </cols>
  <sheetData>
    <row r="1" spans="1:4" s="14" customFormat="1" ht="39.75" customHeight="1">
      <c r="A1" s="108" t="s">
        <v>177</v>
      </c>
      <c r="B1" s="109"/>
      <c r="C1" s="109"/>
      <c r="D1" s="110"/>
    </row>
    <row r="2" spans="1:4" s="14" customFormat="1" ht="24.75" customHeight="1">
      <c r="A2" s="39" t="s">
        <v>166</v>
      </c>
      <c r="B2" s="111" t="s">
        <v>167</v>
      </c>
      <c r="C2" s="111"/>
      <c r="D2" s="39" t="s">
        <v>168</v>
      </c>
    </row>
    <row r="3" spans="1:4" s="40" customFormat="1" ht="33" customHeight="1">
      <c r="A3" s="42" t="s">
        <v>169</v>
      </c>
      <c r="B3" s="104">
        <f>'Wyniki TM'!E19+'Wyniki TJ'!E7+'Wyniki TS'!E3</f>
        <v>7401.912056873693</v>
      </c>
      <c r="C3" s="105"/>
      <c r="D3" s="41">
        <f>RANK(B3,$B$3:$B8,0)</f>
        <v>6</v>
      </c>
    </row>
    <row r="4" spans="1:4" s="40" customFormat="1" ht="33" customHeight="1">
      <c r="A4" s="43" t="s">
        <v>171</v>
      </c>
      <c r="B4" s="106">
        <f>'Wyniki TM'!E7+'Wyniki TJ'!E9+'Wyniki TS'!E39</f>
        <v>8776.005797744929</v>
      </c>
      <c r="C4" s="107"/>
      <c r="D4" s="41">
        <f>RANK(B4,$B$3:$B8,0)</f>
        <v>2</v>
      </c>
    </row>
    <row r="5" spans="1:4" s="40" customFormat="1" ht="33" customHeight="1">
      <c r="A5" s="43" t="s">
        <v>183</v>
      </c>
      <c r="B5" s="106">
        <f>'Wyniki TM'!E15+'Wyniki TJ'!E3+'Wyniki TS'!E5</f>
        <v>8802.203907203908</v>
      </c>
      <c r="C5" s="107"/>
      <c r="D5" s="41">
        <f>RANK(B5,$B$3:$B8,0)</f>
        <v>1</v>
      </c>
    </row>
    <row r="6" spans="1:4" s="40" customFormat="1" ht="33" customHeight="1">
      <c r="A6" s="42" t="s">
        <v>173</v>
      </c>
      <c r="B6" s="104">
        <f>'Wyniki TM'!E21+'Wyniki TJ'!E17+'Wyniki TS'!E23</f>
        <v>7714.357356671935</v>
      </c>
      <c r="C6" s="105"/>
      <c r="D6" s="41">
        <f>RANK(B6,$B$3:$B8,0)</f>
        <v>4</v>
      </c>
    </row>
    <row r="7" spans="1:4" s="40" customFormat="1" ht="33" customHeight="1">
      <c r="A7" s="43" t="s">
        <v>174</v>
      </c>
      <c r="B7" s="106">
        <f>'Wyniki TM'!E25+'Wyniki TJ'!E21+'Wyniki TS'!E29</f>
        <v>7883.017214858647</v>
      </c>
      <c r="C7" s="107"/>
      <c r="D7" s="41">
        <f>RANK(B7,$B$3:$B8,0)</f>
        <v>3</v>
      </c>
    </row>
    <row r="8" spans="1:4" s="40" customFormat="1" ht="33" customHeight="1">
      <c r="A8" s="42" t="s">
        <v>184</v>
      </c>
      <c r="B8" s="104">
        <f>'Wyniki TM'!E5+'Wyniki TJ'!E5+'Wyniki TS'!E13</f>
        <v>7511.963463267812</v>
      </c>
      <c r="C8" s="105"/>
      <c r="D8" s="41">
        <f>RANK(B8,$B$3:$B8,0)</f>
        <v>5</v>
      </c>
    </row>
    <row r="9" spans="1:4" s="40" customFormat="1" ht="33" customHeight="1">
      <c r="A9" s="42" t="s">
        <v>185</v>
      </c>
      <c r="B9" s="104">
        <f>'Wyniki TM'!E13+'Wyniki TJ'!E11+'Wyniki TS'!E31</f>
        <v>6969.3643540318735</v>
      </c>
      <c r="C9" s="105"/>
      <c r="D9" s="41">
        <f>RANK(B9,$B$3:$B9,0)</f>
        <v>7</v>
      </c>
    </row>
    <row r="10" s="15" customFormat="1" ht="18.75" customHeight="1"/>
    <row r="11" s="15" customFormat="1" ht="18.75" customHeight="1"/>
    <row r="12" s="15" customFormat="1" ht="18.75" customHeight="1"/>
    <row r="13" s="15" customFormat="1" ht="18.75" customHeight="1"/>
    <row r="14" s="15" customFormat="1" ht="18.75" customHeight="1"/>
    <row r="15" s="15" customFormat="1" ht="18.75" customHeight="1"/>
    <row r="16" s="15" customFormat="1" ht="18.75" customHeight="1"/>
    <row r="17" s="15" customFormat="1" ht="18.75" customHeight="1"/>
    <row r="18" s="15" customFormat="1" ht="18.75" customHeight="1"/>
    <row r="19" s="15" customFormat="1" ht="18.75" customHeight="1"/>
    <row r="20" s="15" customFormat="1" ht="18.75" customHeight="1"/>
    <row r="21" s="15" customFormat="1" ht="18.75" customHeight="1"/>
    <row r="22" s="15" customFormat="1" ht="18.75" customHeight="1"/>
    <row r="23" s="15" customFormat="1" ht="18.75" customHeight="1"/>
    <row r="24" s="15" customFormat="1" ht="18.75" customHeight="1"/>
    <row r="25" s="15" customFormat="1" ht="18.75" customHeight="1"/>
    <row r="26" s="15" customFormat="1" ht="18.75" customHeight="1"/>
    <row r="27" s="15" customFormat="1" ht="18.75" customHeight="1"/>
    <row r="28" s="15" customFormat="1" ht="18.75" customHeight="1"/>
    <row r="29" s="15" customFormat="1" ht="18.75" customHeight="1"/>
    <row r="30" s="15" customFormat="1" ht="18.75" customHeight="1"/>
    <row r="31" s="15" customFormat="1" ht="18.75" customHeight="1"/>
    <row r="32" s="15" customFormat="1" ht="18.75" customHeight="1"/>
    <row r="33" s="15" customFormat="1" ht="18.75" customHeight="1"/>
    <row r="34" s="15" customFormat="1" ht="18.75" customHeight="1"/>
    <row r="35" s="15" customFormat="1" ht="18.75" customHeight="1"/>
    <row r="36" s="15" customFormat="1" ht="18.75" customHeight="1"/>
    <row r="37" s="15" customFormat="1" ht="18.75" customHeight="1"/>
    <row r="38" s="15" customFormat="1" ht="18.75" customHeight="1"/>
    <row r="39" s="15" customFormat="1" ht="18.75" customHeight="1"/>
    <row r="40" s="15" customFormat="1" ht="18.75" customHeight="1"/>
    <row r="41" s="15" customFormat="1" ht="18.75" customHeight="1"/>
    <row r="42" s="15" customFormat="1" ht="18.75" customHeight="1"/>
    <row r="43" s="15" customFormat="1" ht="18.75" customHeight="1"/>
    <row r="44" s="15" customFormat="1" ht="18.75" customHeight="1"/>
    <row r="45" s="15" customFormat="1" ht="12.75"/>
    <row r="46" s="15" customFormat="1" ht="12.75"/>
    <row r="47" s="15" customFormat="1" ht="12.75"/>
    <row r="48" s="15" customFormat="1" ht="12.75"/>
  </sheetData>
  <mergeCells count="9">
    <mergeCell ref="B9:C9"/>
    <mergeCell ref="B8:C8"/>
    <mergeCell ref="B5:C5"/>
    <mergeCell ref="B6:C6"/>
    <mergeCell ref="B7:C7"/>
    <mergeCell ref="A1:D1"/>
    <mergeCell ref="B2:C2"/>
    <mergeCell ref="B3:C3"/>
    <mergeCell ref="B4:C4"/>
  </mergeCells>
  <printOptions horizontalCentered="1"/>
  <pageMargins left="0.1968503937007874" right="0.1968503937007874" top="0.3937007874015748" bottom="0.3937007874015748" header="0.3937007874015748" footer="0.5118110236220472"/>
  <pageSetup horizontalDpi="300" verticalDpi="300" orientation="landscape" paperSize="9" scale="180" r:id="rId1"/>
  <headerFooter alignWithMargins="0">
    <oddHeader>&amp;C&amp;"Times New Roman CE,Pogrubiona"&amp;14Wyniki kat. TS</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Kosteccy</cp:lastModifiedBy>
  <cp:lastPrinted>2006-10-01T01:04:46Z</cp:lastPrinted>
  <dcterms:created xsi:type="dcterms:W3CDTF">2001-06-03T11:25:33Z</dcterms:created>
  <dcterms:modified xsi:type="dcterms:W3CDTF">2006-10-04T19:11:39Z</dcterms:modified>
  <cp:category/>
  <cp:version/>
  <cp:contentType/>
  <cp:contentStatus/>
</cp:coreProperties>
</file>